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_noch_nicht_genehmigt\Stefanie\Sonstiges\"/>
    </mc:Choice>
  </mc:AlternateContent>
  <bookViews>
    <workbookView xWindow="120" yWindow="132" windowWidth="15480" windowHeight="7236"/>
  </bookViews>
  <sheets>
    <sheet name="HH-Plan 2012-13" sheetId="1" r:id="rId1"/>
  </sheets>
  <definedNames>
    <definedName name="_xlnm.Print_Area" localSheetId="0">'HH-Plan 2012-13'!$A$1:$V$105</definedName>
    <definedName name="Z_2BDC7880_E2AF_424D_A8A6_3EF4637739C3_.wvu.Cols" localSheetId="0" hidden="1">'HH-Plan 2012-13'!$C:$O,'HH-Plan 2012-13'!$Q:$Q</definedName>
    <definedName name="Z_2BDC7880_E2AF_424D_A8A6_3EF4637739C3_.wvu.PrintArea" localSheetId="0" hidden="1">'HH-Plan 2012-13'!$A$1:$V$105</definedName>
    <definedName name="Z_2BDC7880_E2AF_424D_A8A6_3EF4637739C3_.wvu.Rows" localSheetId="0" hidden="1">'HH-Plan 2012-13'!$4:$4,'HH-Plan 2012-13'!$7:$7,'HH-Plan 2012-13'!$13:$14,'HH-Plan 2012-13'!$17:$17,'HH-Plan 2012-13'!$67:$67,'HH-Plan 2012-13'!$75:$75</definedName>
  </definedNames>
  <calcPr calcId="162913"/>
  <customWorkbookViews>
    <customWorkbookView name="Jens - Persönliche Ansicht" guid="{2BDC7880-E2AF-424D-A8A6-3EF4637739C3}" mergeInterval="0" personalView="1" maximized="1" xWindow="1" yWindow="1" windowWidth="1596" windowHeight="670" activeSheetId="2"/>
  </customWorkbookViews>
</workbook>
</file>

<file path=xl/calcChain.xml><?xml version="1.0" encoding="utf-8"?>
<calcChain xmlns="http://schemas.openxmlformats.org/spreadsheetml/2006/main">
  <c r="S20" i="1" l="1"/>
  <c r="U21" i="1"/>
  <c r="U76" i="1"/>
  <c r="U75" i="1"/>
  <c r="U73" i="1"/>
  <c r="U72" i="1"/>
  <c r="U71" i="1"/>
  <c r="U70" i="1"/>
  <c r="T21" i="1"/>
  <c r="T69" i="1"/>
  <c r="T70" i="1"/>
  <c r="P86" i="1"/>
  <c r="P83" i="1"/>
  <c r="P77" i="1"/>
  <c r="P66" i="1"/>
  <c r="P38" i="1"/>
  <c r="P25" i="1"/>
  <c r="P20" i="1"/>
  <c r="S86" i="1"/>
  <c r="S83" i="1"/>
  <c r="S77" i="1"/>
  <c r="S66" i="1"/>
  <c r="S29" i="1"/>
  <c r="S38" i="1" s="1"/>
  <c r="S25" i="1"/>
  <c r="M86" i="1"/>
  <c r="M83" i="1"/>
  <c r="M77" i="1"/>
  <c r="M38" i="1"/>
  <c r="M20" i="1"/>
  <c r="R20" i="1"/>
  <c r="T20" i="1"/>
  <c r="T22" i="1"/>
  <c r="R86" i="1"/>
  <c r="R83" i="1"/>
  <c r="R77" i="1"/>
  <c r="R66" i="1"/>
  <c r="R38" i="1"/>
  <c r="N66" i="1"/>
  <c r="N83" i="1"/>
  <c r="N77" i="1"/>
  <c r="N38" i="1"/>
  <c r="N25" i="1"/>
  <c r="N20" i="1"/>
  <c r="O77" i="1"/>
  <c r="Q38" i="1"/>
  <c r="Q77" i="1"/>
  <c r="Q86" i="1"/>
  <c r="Q83" i="1"/>
  <c r="Q66" i="1"/>
  <c r="Q25" i="1"/>
  <c r="Q20" i="1"/>
  <c r="I77" i="1"/>
  <c r="I86" i="1"/>
  <c r="I83" i="1"/>
  <c r="I66" i="1"/>
  <c r="I38" i="1"/>
  <c r="L25" i="1"/>
  <c r="L20" i="1"/>
  <c r="L38" i="1"/>
  <c r="L66" i="1"/>
  <c r="L77" i="1"/>
  <c r="L86" i="1"/>
  <c r="L83" i="1"/>
  <c r="O25" i="1"/>
  <c r="O20" i="1"/>
  <c r="K20" i="1"/>
  <c r="K25" i="1"/>
  <c r="O86" i="1"/>
  <c r="O83" i="1"/>
  <c r="O66" i="1"/>
  <c r="O38" i="1"/>
  <c r="K38" i="1"/>
  <c r="K83" i="1"/>
  <c r="K77" i="1"/>
  <c r="K66" i="1"/>
  <c r="I25" i="1"/>
  <c r="I20" i="1"/>
  <c r="D20" i="1"/>
  <c r="E20" i="1"/>
  <c r="D38" i="1"/>
  <c r="E38" i="1"/>
  <c r="D66" i="1"/>
  <c r="E66" i="1"/>
  <c r="D77" i="1"/>
  <c r="E77" i="1"/>
  <c r="D83" i="1"/>
  <c r="E83" i="1"/>
  <c r="E84" i="1"/>
  <c r="E86" i="1" s="1"/>
  <c r="E85" i="1"/>
  <c r="D86" i="1"/>
  <c r="J86" i="1"/>
  <c r="H86" i="1"/>
  <c r="G86" i="1"/>
  <c r="G83" i="1"/>
  <c r="G77" i="1"/>
  <c r="G66" i="1"/>
  <c r="G38" i="1"/>
  <c r="F86" i="1"/>
  <c r="F77" i="1"/>
  <c r="F83" i="1"/>
  <c r="F66" i="1"/>
  <c r="F38" i="1"/>
  <c r="C86" i="1"/>
  <c r="C83" i="1"/>
  <c r="C77" i="1"/>
  <c r="C66" i="1"/>
  <c r="C38" i="1"/>
  <c r="J83" i="1"/>
  <c r="H83" i="1"/>
  <c r="J77" i="1"/>
  <c r="H77" i="1"/>
  <c r="J66" i="1"/>
  <c r="J38" i="1"/>
  <c r="H38" i="1"/>
  <c r="J25" i="1"/>
  <c r="J20" i="1"/>
  <c r="G25" i="1"/>
  <c r="F25" i="1"/>
  <c r="C25" i="1"/>
  <c r="C20" i="1"/>
  <c r="H20" i="1"/>
  <c r="G20" i="1"/>
  <c r="F20" i="1"/>
  <c r="T71" i="1" l="1"/>
  <c r="T72" i="1" s="1"/>
  <c r="S27" i="1"/>
  <c r="S89" i="1" s="1"/>
  <c r="P27" i="1"/>
  <c r="P89" i="1" s="1"/>
  <c r="D88" i="1"/>
  <c r="P88" i="1"/>
  <c r="F27" i="1"/>
  <c r="F89" i="1" s="1"/>
  <c r="S88" i="1"/>
  <c r="L27" i="1"/>
  <c r="L89" i="1" s="1"/>
  <c r="I27" i="1"/>
  <c r="I89" i="1" s="1"/>
  <c r="O27" i="1"/>
  <c r="O89" i="1" s="1"/>
  <c r="C88" i="1"/>
  <c r="O88" i="1"/>
  <c r="Q88" i="1"/>
  <c r="R88" i="1"/>
  <c r="G27" i="1"/>
  <c r="G89" i="1" s="1"/>
  <c r="C27" i="1"/>
  <c r="C89" i="1" s="1"/>
  <c r="J27" i="1"/>
  <c r="J89" i="1" s="1"/>
  <c r="N27" i="1"/>
  <c r="N89" i="1" s="1"/>
  <c r="I88" i="1"/>
  <c r="I94" i="1" s="1"/>
  <c r="J94" i="1" s="1"/>
  <c r="N88" i="1"/>
  <c r="J88" i="1"/>
  <c r="F88" i="1"/>
  <c r="K88" i="1"/>
  <c r="K27" i="1"/>
  <c r="K89" i="1" s="1"/>
  <c r="L88" i="1"/>
  <c r="Q27" i="1"/>
  <c r="Q89" i="1" s="1"/>
  <c r="E88" i="1"/>
  <c r="G88" i="1"/>
  <c r="P91" i="1" l="1"/>
  <c r="F91" i="1"/>
  <c r="H60" i="1" s="1"/>
  <c r="H66" i="1" s="1"/>
  <c r="H88" i="1" s="1"/>
  <c r="O91" i="1"/>
  <c r="S91" i="1"/>
  <c r="L91" i="1"/>
  <c r="N91" i="1"/>
  <c r="R24" i="1" s="1"/>
  <c r="R25" i="1" s="1"/>
  <c r="R27" i="1" s="1"/>
  <c r="R89" i="1" s="1"/>
  <c r="R91" i="1" s="1"/>
  <c r="C91" i="1"/>
  <c r="D24" i="1" s="1"/>
  <c r="D25" i="1" s="1"/>
  <c r="D27" i="1" s="1"/>
  <c r="D89" i="1" s="1"/>
  <c r="D91" i="1" s="1"/>
  <c r="Q91" i="1"/>
  <c r="I91" i="1"/>
  <c r="G91" i="1"/>
  <c r="K91" i="1"/>
  <c r="J91" i="1"/>
  <c r="H24" i="1" l="1"/>
  <c r="H25" i="1" s="1"/>
  <c r="H27" i="1" s="1"/>
  <c r="H89" i="1" s="1"/>
  <c r="H91" i="1" s="1"/>
  <c r="M60" i="1"/>
  <c r="M66" i="1" s="1"/>
  <c r="M88" i="1" s="1"/>
  <c r="M24" i="1"/>
  <c r="M25" i="1" s="1"/>
  <c r="M27" i="1" s="1"/>
  <c r="M89" i="1" s="1"/>
  <c r="E24" i="1"/>
  <c r="E25" i="1" s="1"/>
  <c r="E27" i="1" s="1"/>
  <c r="E89" i="1" s="1"/>
  <c r="E91" i="1" s="1"/>
  <c r="M91" i="1" l="1"/>
</calcChain>
</file>

<file path=xl/sharedStrings.xml><?xml version="1.0" encoding="utf-8"?>
<sst xmlns="http://schemas.openxmlformats.org/spreadsheetml/2006/main" count="182" uniqueCount="155">
  <si>
    <t>Stand</t>
  </si>
  <si>
    <t>Titelbezeichnung</t>
  </si>
  <si>
    <t>2008/9</t>
  </si>
  <si>
    <t>2009/10</t>
  </si>
  <si>
    <t>2010/11</t>
  </si>
  <si>
    <t>2011/12</t>
  </si>
  <si>
    <t>SOLL</t>
  </si>
  <si>
    <t>IST</t>
  </si>
  <si>
    <t>Nachtrag</t>
  </si>
  <si>
    <t>Soll</t>
  </si>
  <si>
    <t>Einnahmen</t>
  </si>
  <si>
    <t>119.1</t>
  </si>
  <si>
    <t>Erstattungen aus Fotokopierservice</t>
  </si>
  <si>
    <t>119.2</t>
  </si>
  <si>
    <t>Vermischte Einnahmen</t>
  </si>
  <si>
    <t>125.1</t>
  </si>
  <si>
    <t>Einnahmen aus kommerziellen Anzeigen</t>
  </si>
  <si>
    <t>125.2</t>
  </si>
  <si>
    <t>Verpflegungsentgelte</t>
  </si>
  <si>
    <t>129.0</t>
  </si>
  <si>
    <t>Einnahmen aus Veranstaltungen AStA</t>
  </si>
  <si>
    <t>129.1</t>
  </si>
  <si>
    <t>Einnahmen aus Veranstaltungen - FSR WiWi</t>
  </si>
  <si>
    <t>129.2</t>
  </si>
  <si>
    <t>Einnahmen aus Veranstaltungen - FSR KSW</t>
  </si>
  <si>
    <t>129.3</t>
  </si>
  <si>
    <t>Einnahmen aus Veranstaltungen - FSR M&amp;I</t>
  </si>
  <si>
    <t>129.4</t>
  </si>
  <si>
    <t>Einnahmen aus Veranstaltungen - FSR ReWi</t>
  </si>
  <si>
    <t>Zinseinnahmen öffentlich-rechtl. Unternehmen</t>
  </si>
  <si>
    <t>Zinseinnahmen privatrechtlicher Unternehmen</t>
  </si>
  <si>
    <t>Darlehenstilgung Bildungsherberge GmbH</t>
  </si>
  <si>
    <t>181.1</t>
  </si>
  <si>
    <t>Darlehensrückflüsse Studierende</t>
  </si>
  <si>
    <t>Summe Plan 1</t>
  </si>
  <si>
    <t>Studierendenschaftsbeiträge</t>
  </si>
  <si>
    <t>Entnahme aus der Allgemeinen Rücklage</t>
  </si>
  <si>
    <t>Entnahme aus der Sonderrücklage</t>
  </si>
  <si>
    <t>Überschuss des Vorjahres</t>
  </si>
  <si>
    <t>Summe Plan 3</t>
  </si>
  <si>
    <t xml:space="preserve">Summe Einnahmen </t>
  </si>
  <si>
    <t>Ausgaben</t>
  </si>
  <si>
    <t>412.1</t>
  </si>
  <si>
    <t>Aufwandsentschädigung AStA Referenten</t>
  </si>
  <si>
    <t>412.2</t>
  </si>
  <si>
    <t>Aufwandsentschädigung SP</t>
  </si>
  <si>
    <t>412.3</t>
  </si>
  <si>
    <t>AE Mitglieder FernUni-Gremien</t>
  </si>
  <si>
    <t>412.4</t>
  </si>
  <si>
    <t>Aufwandsentschädigugen AStA-Gäste</t>
  </si>
  <si>
    <t>412.5</t>
  </si>
  <si>
    <t>Aufwandsentschädigung SP-Ausschüsse</t>
  </si>
  <si>
    <t>Gehalt  Büroangestellte</t>
  </si>
  <si>
    <t>425.1</t>
  </si>
  <si>
    <t>Ausgaben für geringfügig Beschäftigte</t>
  </si>
  <si>
    <t>Summe Plan 4</t>
  </si>
  <si>
    <t>511.1</t>
  </si>
  <si>
    <t>Geschäftsbedarf</t>
  </si>
  <si>
    <t>511.2</t>
  </si>
  <si>
    <t>Bücher, Zeitschriften</t>
  </si>
  <si>
    <t>511.3</t>
  </si>
  <si>
    <t>Briefporto</t>
  </si>
  <si>
    <t>511.4</t>
  </si>
  <si>
    <t>Telefongebühren</t>
  </si>
  <si>
    <t>511.5</t>
  </si>
  <si>
    <t>Geräte, Austattungs- / Ausrüstungsgegenstände</t>
  </si>
  <si>
    <t>511.6</t>
  </si>
  <si>
    <t>EDV-Arbeiten und  externe Dienstleistungen</t>
  </si>
  <si>
    <t>517.2</t>
  </si>
  <si>
    <t>Ausgaben für Versicherungen</t>
  </si>
  <si>
    <t>Qualifizierungsmaßnahmen</t>
  </si>
  <si>
    <t>526.1</t>
  </si>
  <si>
    <t>Rechtsstreitigkeiten und Beratungen</t>
  </si>
  <si>
    <t>527.1</t>
  </si>
  <si>
    <t>Kosten für Dienstreisen</t>
  </si>
  <si>
    <t>527.2</t>
  </si>
  <si>
    <t>Reisekosten SP und Ausschüsse</t>
  </si>
  <si>
    <t>527.3</t>
  </si>
  <si>
    <t>Reisekosten AStA</t>
  </si>
  <si>
    <t>527.4</t>
  </si>
  <si>
    <t>Sonstige Reisekosten</t>
  </si>
  <si>
    <t>Bewirtungskosten</t>
  </si>
  <si>
    <t>Zeitung Sprachrohr und andere Publikationen</t>
  </si>
  <si>
    <t>Auslandsbeziehungen</t>
  </si>
  <si>
    <t>Ausgaben für Fotokopierservice</t>
  </si>
  <si>
    <t xml:space="preserve">Auslagen für Wahlen </t>
  </si>
  <si>
    <t>Durchführung von AStA-Veranstaltungen</t>
  </si>
  <si>
    <t>Zuschuss Bildungsherberge gGmbH</t>
  </si>
  <si>
    <t>vermischte Ausgaben</t>
  </si>
  <si>
    <t>Summe Plan 5</t>
  </si>
  <si>
    <t>686.0</t>
  </si>
  <si>
    <t xml:space="preserve">Verfügungsmittel Studienzentren </t>
  </si>
  <si>
    <t>686.1</t>
  </si>
  <si>
    <t>Unterstützung von Interessengruppen</t>
  </si>
  <si>
    <t>686.2</t>
  </si>
  <si>
    <t>Zuweisungen an  FSR &amp; FSR-Konferenzen</t>
  </si>
  <si>
    <t>686.3</t>
  </si>
  <si>
    <t>Zuweisung an Fachschaft Wiwi</t>
  </si>
  <si>
    <t>686.4</t>
  </si>
  <si>
    <t>Zuweisung an Fachschaft KSW</t>
  </si>
  <si>
    <t>686.8</t>
  </si>
  <si>
    <t>Zuweisung an Fachschaft Rewi</t>
  </si>
  <si>
    <t>686.9</t>
  </si>
  <si>
    <t>686.10</t>
  </si>
  <si>
    <t>Studienbegleitende Veranstaltungen</t>
  </si>
  <si>
    <t>Summe Plan 6</t>
  </si>
  <si>
    <t>Summe Plan 7</t>
  </si>
  <si>
    <t>Darlehen an Studierende</t>
  </si>
  <si>
    <t>Investitionszuschuss an die Bildungsherberge</t>
  </si>
  <si>
    <t>Summe Plan 8</t>
  </si>
  <si>
    <t>Zuführung zur Rücklage</t>
  </si>
  <si>
    <t>Zuführung zur Sonderrücklage</t>
  </si>
  <si>
    <t>Summe Plan 9</t>
  </si>
  <si>
    <t>Summe Ausgaben</t>
  </si>
  <si>
    <t>Ergebnis (Einnahmen - Ausgaben)</t>
  </si>
  <si>
    <t>Folgende Konten sind untereinander deckungsfähig:</t>
  </si>
  <si>
    <t>129.1 und 686.3</t>
  </si>
  <si>
    <t>129.2 und 686.4</t>
  </si>
  <si>
    <t>129.3 und 686.9</t>
  </si>
  <si>
    <t>129.4 und 686.8</t>
  </si>
  <si>
    <t>Darlehen für Auslandssemeseter</t>
  </si>
  <si>
    <t>511.7</t>
  </si>
  <si>
    <t>689.11</t>
  </si>
  <si>
    <t>689.12</t>
  </si>
  <si>
    <t>Ist</t>
  </si>
  <si>
    <t>IST30.09</t>
  </si>
  <si>
    <t>Zuweisung an Fachschaft Psychologie</t>
  </si>
  <si>
    <t>129.5</t>
  </si>
  <si>
    <t>129.6</t>
  </si>
  <si>
    <t>BHS Bauliche Rücklagen</t>
  </si>
  <si>
    <t>537.1</t>
  </si>
  <si>
    <t>Zuweisung An die ISCEB</t>
  </si>
  <si>
    <t>Einnahmen aus Veranstaltungen - FSR Pych</t>
  </si>
  <si>
    <t xml:space="preserve">536 und 686.10 </t>
  </si>
  <si>
    <t>119.2 und 527.4</t>
  </si>
  <si>
    <t>129.5 und 686.11</t>
  </si>
  <si>
    <t>129.6 und 686.12</t>
  </si>
  <si>
    <t>Einnahmen aus Veranstaltungen - ISCEB</t>
  </si>
  <si>
    <t>2012/13</t>
  </si>
  <si>
    <t>Hochschulpolitische Bildung und Veranstaltung</t>
  </si>
  <si>
    <t>511.8</t>
  </si>
  <si>
    <t>Kleinreparaturen und Instandhaltung</t>
  </si>
  <si>
    <t>Rückerstattung Personal BHS</t>
  </si>
  <si>
    <t>Hochschulsport</t>
  </si>
  <si>
    <t>182 und 860</t>
  </si>
  <si>
    <t>Klausurservice Sachkosten</t>
  </si>
  <si>
    <t>428 und 511.7</t>
  </si>
  <si>
    <t>Klausurservice Personalkosten</t>
  </si>
  <si>
    <t>Verfügungsmittel Personalrat</t>
  </si>
  <si>
    <t>Rücklage</t>
  </si>
  <si>
    <t>Sonderrücklage</t>
  </si>
  <si>
    <t>Einzelpläne untereinander</t>
  </si>
  <si>
    <t>Zuweisung an Fachschaft METI</t>
  </si>
  <si>
    <t>2013/14</t>
  </si>
  <si>
    <t>Bezüge AStA-Referenten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</si>
</sst>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#,##0\ &quot;€&quot;;[Red]\-#,##0\ &quot;€&quot;"/>
    <numFmt numFmtId="8" formatCode="#,##0.00\ &quot;€&quot;;[Red]\-#,##0.00\ &quot;€&quot;"/>
    <numFmt numFmtId="164" formatCode="#,##0\ _€"/>
    <numFmt numFmtId="165" formatCode="#,##0\ &quot;€&quot;"/>
    <numFmt numFmtId="166" formatCode="#,##0.00\ &quot;€&quot;"/>
    <numFmt numFmtId="168" formatCode="#,##0_ ;[Red]\-#,##0\ "/>
  </numFmts>
  <fonts count="26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sz val="12"/>
      <color indexed="9"/>
      <name val="Arial"/>
      <family val="2"/>
    </font>
    <font>
      <sz val="12"/>
      <color indexed="8"/>
      <name val="Arial"/>
      <family val="2"/>
    </font>
    <font>
      <b/>
      <sz val="12"/>
      <color indexed="9"/>
      <name val="Arial"/>
      <family val="2"/>
    </font>
    <font>
      <sz val="8"/>
      <name val="Calibri"/>
      <family val="2"/>
    </font>
    <font>
      <b/>
      <sz val="12"/>
      <color indexed="8"/>
      <name val="Calibri"/>
      <family val="2"/>
    </font>
    <font>
      <sz val="12"/>
      <color indexed="9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2"/>
      <color indexed="9"/>
      <name val="Calibri"/>
      <family val="2"/>
    </font>
    <font>
      <sz val="12"/>
      <color indexed="8"/>
      <name val="Calibri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2"/>
      <color theme="0"/>
      <name val="Arial"/>
      <family val="2"/>
    </font>
    <font>
      <sz val="12"/>
      <color theme="1"/>
      <name val="Calibri"/>
      <family val="2"/>
      <scheme val="minor"/>
    </font>
    <font>
      <sz val="11"/>
      <color indexed="20"/>
      <name val="Calibri"/>
      <family val="2"/>
    </font>
    <font>
      <b/>
      <sz val="12"/>
      <color indexed="8"/>
      <name val="Calibri"/>
      <family val="2"/>
      <scheme val="minor"/>
    </font>
    <font>
      <sz val="12"/>
      <color indexed="9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rgb="FFFF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5"/>
      </patternFill>
    </fill>
    <fill>
      <patternFill patternType="solid">
        <fgColor rgb="FF66FF3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14" fillId="10" borderId="0" applyNumberFormat="0" applyBorder="0" applyAlignment="0" applyProtection="0"/>
    <xf numFmtId="0" fontId="15" fillId="11" borderId="0" applyNumberFormat="0" applyBorder="0" applyAlignment="0" applyProtection="0"/>
    <xf numFmtId="0" fontId="18" fillId="15" borderId="0" applyNumberFormat="0" applyBorder="0" applyAlignment="0" applyProtection="0"/>
  </cellStyleXfs>
  <cellXfs count="158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/>
    </xf>
    <xf numFmtId="164" fontId="4" fillId="3" borderId="3" xfId="0" applyNumberFormat="1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166" fontId="3" fillId="4" borderId="1" xfId="0" applyNumberFormat="1" applyFont="1" applyFill="1" applyBorder="1"/>
    <xf numFmtId="165" fontId="3" fillId="4" borderId="1" xfId="0" applyNumberFormat="1" applyFont="1" applyFill="1" applyBorder="1"/>
    <xf numFmtId="8" fontId="3" fillId="4" borderId="1" xfId="0" applyNumberFormat="1" applyFont="1" applyFill="1" applyBorder="1"/>
    <xf numFmtId="165" fontId="1" fillId="3" borderId="1" xfId="0" applyNumberFormat="1" applyFont="1" applyFill="1" applyBorder="1" applyAlignment="1">
      <alignment vertical="center"/>
    </xf>
    <xf numFmtId="166" fontId="1" fillId="3" borderId="1" xfId="0" applyNumberFormat="1" applyFont="1" applyFill="1" applyBorder="1" applyAlignment="1">
      <alignment vertical="center"/>
    </xf>
    <xf numFmtId="8" fontId="1" fillId="3" borderId="1" xfId="0" applyNumberFormat="1" applyFont="1" applyFill="1" applyBorder="1" applyAlignment="1">
      <alignment vertical="center"/>
    </xf>
    <xf numFmtId="0" fontId="5" fillId="0" borderId="0" xfId="0" applyFont="1"/>
    <xf numFmtId="166" fontId="5" fillId="4" borderId="1" xfId="0" applyNumberFormat="1" applyFont="1" applyFill="1" applyBorder="1"/>
    <xf numFmtId="164" fontId="5" fillId="4" borderId="1" xfId="0" applyNumberFormat="1" applyFont="1" applyFill="1" applyBorder="1"/>
    <xf numFmtId="165" fontId="5" fillId="4" borderId="1" xfId="0" applyNumberFormat="1" applyFont="1" applyFill="1" applyBorder="1"/>
    <xf numFmtId="8" fontId="5" fillId="4" borderId="1" xfId="0" applyNumberFormat="1" applyFont="1" applyFill="1" applyBorder="1"/>
    <xf numFmtId="0" fontId="2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65" fontId="1" fillId="3" borderId="4" xfId="0" applyNumberFormat="1" applyFont="1" applyFill="1" applyBorder="1" applyAlignment="1">
      <alignment vertical="center"/>
    </xf>
    <xf numFmtId="166" fontId="1" fillId="3" borderId="4" xfId="0" applyNumberFormat="1" applyFont="1" applyFill="1" applyBorder="1" applyAlignment="1">
      <alignment vertical="center"/>
    </xf>
    <xf numFmtId="8" fontId="1" fillId="3" borderId="4" xfId="0" applyNumberFormat="1" applyFont="1" applyFill="1" applyBorder="1" applyAlignment="1">
      <alignment vertical="center"/>
    </xf>
    <xf numFmtId="0" fontId="6" fillId="5" borderId="2" xfId="0" applyFont="1" applyFill="1" applyBorder="1" applyAlignment="1">
      <alignment horizontal="center" vertical="center"/>
    </xf>
    <xf numFmtId="166" fontId="6" fillId="5" borderId="2" xfId="0" applyNumberFormat="1" applyFont="1" applyFill="1" applyBorder="1" applyAlignment="1">
      <alignment horizontal="center" vertical="center"/>
    </xf>
    <xf numFmtId="164" fontId="6" fillId="5" borderId="2" xfId="0" applyNumberFormat="1" applyFont="1" applyFill="1" applyBorder="1" applyAlignment="1">
      <alignment horizontal="center" vertical="center"/>
    </xf>
    <xf numFmtId="0" fontId="5" fillId="10" borderId="1" xfId="1" applyFont="1" applyBorder="1" applyAlignment="1">
      <alignment horizontal="center" vertical="center"/>
    </xf>
    <xf numFmtId="0" fontId="5" fillId="10" borderId="1" xfId="1" applyFont="1" applyBorder="1" applyAlignment="1">
      <alignment vertical="center"/>
    </xf>
    <xf numFmtId="165" fontId="5" fillId="10" borderId="1" xfId="1" applyNumberFormat="1" applyFont="1" applyBorder="1"/>
    <xf numFmtId="166" fontId="5" fillId="10" borderId="1" xfId="1" applyNumberFormat="1" applyFont="1" applyBorder="1"/>
    <xf numFmtId="40" fontId="5" fillId="10" borderId="1" xfId="1" applyNumberFormat="1" applyFont="1" applyBorder="1"/>
    <xf numFmtId="165" fontId="5" fillId="10" borderId="1" xfId="1" applyNumberFormat="1" applyFont="1" applyBorder="1" applyAlignment="1">
      <alignment vertical="center"/>
    </xf>
    <xf numFmtId="40" fontId="5" fillId="10" borderId="1" xfId="1" applyNumberFormat="1" applyFont="1" applyBorder="1" applyAlignment="1">
      <alignment vertical="center"/>
    </xf>
    <xf numFmtId="165" fontId="6" fillId="5" borderId="0" xfId="0" applyNumberFormat="1" applyFont="1" applyFill="1"/>
    <xf numFmtId="166" fontId="6" fillId="5" borderId="0" xfId="0" applyNumberFormat="1" applyFont="1" applyFill="1"/>
    <xf numFmtId="40" fontId="6" fillId="5" borderId="0" xfId="0" applyNumberFormat="1" applyFont="1" applyFill="1"/>
    <xf numFmtId="0" fontId="5" fillId="10" borderId="1" xfId="1" applyFont="1" applyBorder="1" applyAlignment="1">
      <alignment vertical="center" wrapText="1"/>
    </xf>
    <xf numFmtId="8" fontId="5" fillId="10" borderId="1" xfId="1" applyNumberFormat="1" applyFont="1" applyBorder="1"/>
    <xf numFmtId="8" fontId="6" fillId="5" borderId="0" xfId="0" applyNumberFormat="1" applyFont="1" applyFill="1"/>
    <xf numFmtId="164" fontId="5" fillId="10" borderId="1" xfId="1" applyNumberFormat="1" applyFont="1" applyBorder="1"/>
    <xf numFmtId="0" fontId="3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65" fontId="2" fillId="6" borderId="1" xfId="0" applyNumberFormat="1" applyFont="1" applyFill="1" applyBorder="1"/>
    <xf numFmtId="166" fontId="2" fillId="6" borderId="1" xfId="0" applyNumberFormat="1" applyFont="1" applyFill="1" applyBorder="1"/>
    <xf numFmtId="8" fontId="2" fillId="6" borderId="0" xfId="0" applyNumberFormat="1" applyFont="1" applyFill="1" applyBorder="1"/>
    <xf numFmtId="8" fontId="5" fillId="0" borderId="0" xfId="0" applyNumberFormat="1" applyFont="1"/>
    <xf numFmtId="0" fontId="1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65" fontId="6" fillId="5" borderId="1" xfId="0" applyNumberFormat="1" applyFont="1" applyFill="1" applyBorder="1"/>
    <xf numFmtId="166" fontId="6" fillId="5" borderId="1" xfId="0" applyNumberFormat="1" applyFont="1" applyFill="1" applyBorder="1"/>
    <xf numFmtId="8" fontId="6" fillId="5" borderId="1" xfId="0" applyNumberFormat="1" applyFont="1" applyFill="1" applyBorder="1"/>
    <xf numFmtId="0" fontId="1" fillId="3" borderId="1" xfId="0" applyFont="1" applyFill="1" applyBorder="1" applyAlignment="1">
      <alignment horizontal="center" vertical="center"/>
    </xf>
    <xf numFmtId="165" fontId="2" fillId="3" borderId="1" xfId="0" applyNumberFormat="1" applyFont="1" applyFill="1" applyBorder="1"/>
    <xf numFmtId="166" fontId="2" fillId="3" borderId="1" xfId="0" applyNumberFormat="1" applyFont="1" applyFill="1" applyBorder="1"/>
    <xf numFmtId="8" fontId="2" fillId="3" borderId="1" xfId="0" applyNumberFormat="1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6" fontId="5" fillId="0" borderId="1" xfId="0" applyNumberFormat="1" applyFont="1" applyBorder="1"/>
    <xf numFmtId="165" fontId="5" fillId="0" borderId="1" xfId="0" applyNumberFormat="1" applyFont="1" applyBorder="1"/>
    <xf numFmtId="8" fontId="5" fillId="0" borderId="0" xfId="0" applyNumberFormat="1" applyFont="1" applyBorder="1"/>
    <xf numFmtId="165" fontId="2" fillId="2" borderId="1" xfId="0" applyNumberFormat="1" applyFont="1" applyFill="1" applyBorder="1"/>
    <xf numFmtId="166" fontId="2" fillId="2" borderId="1" xfId="0" applyNumberFormat="1" applyFont="1" applyFill="1" applyBorder="1"/>
    <xf numFmtId="8" fontId="2" fillId="2" borderId="1" xfId="0" applyNumberFormat="1" applyFont="1" applyFill="1" applyBorder="1"/>
    <xf numFmtId="164" fontId="5" fillId="0" borderId="0" xfId="0" applyNumberFormat="1" applyFont="1"/>
    <xf numFmtId="165" fontId="5" fillId="7" borderId="1" xfId="1" applyNumberFormat="1" applyFont="1" applyFill="1" applyBorder="1"/>
    <xf numFmtId="0" fontId="1" fillId="8" borderId="5" xfId="0" applyNumberFormat="1" applyFont="1" applyFill="1" applyBorder="1" applyAlignment="1">
      <alignment horizontal="center" vertical="center"/>
    </xf>
    <xf numFmtId="164" fontId="1" fillId="8" borderId="5" xfId="0" applyNumberFormat="1" applyFont="1" applyFill="1" applyBorder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165" fontId="3" fillId="8" borderId="5" xfId="0" applyNumberFormat="1" applyFont="1" applyFill="1" applyBorder="1"/>
    <xf numFmtId="165" fontId="1" fillId="3" borderId="5" xfId="0" applyNumberFormat="1" applyFont="1" applyFill="1" applyBorder="1" applyAlignment="1">
      <alignment vertical="center"/>
    </xf>
    <xf numFmtId="165" fontId="1" fillId="3" borderId="6" xfId="0" applyNumberFormat="1" applyFont="1" applyFill="1" applyBorder="1" applyAlignment="1">
      <alignment vertical="center"/>
    </xf>
    <xf numFmtId="166" fontId="6" fillId="5" borderId="7" xfId="0" applyNumberFormat="1" applyFont="1" applyFill="1" applyBorder="1" applyAlignment="1">
      <alignment horizontal="center" vertical="center"/>
    </xf>
    <xf numFmtId="165" fontId="5" fillId="10" borderId="5" xfId="1" applyNumberFormat="1" applyFont="1" applyBorder="1"/>
    <xf numFmtId="165" fontId="6" fillId="5" borderId="5" xfId="0" applyNumberFormat="1" applyFont="1" applyFill="1" applyBorder="1"/>
    <xf numFmtId="165" fontId="2" fillId="3" borderId="5" xfId="0" applyNumberFormat="1" applyFont="1" applyFill="1" applyBorder="1"/>
    <xf numFmtId="165" fontId="2" fillId="2" borderId="5" xfId="0" applyNumberFormat="1" applyFont="1" applyFill="1" applyBorder="1"/>
    <xf numFmtId="0" fontId="2" fillId="9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vertical="center"/>
    </xf>
    <xf numFmtId="8" fontId="3" fillId="9" borderId="1" xfId="2" applyNumberFormat="1" applyFont="1" applyFill="1" applyBorder="1"/>
    <xf numFmtId="8" fontId="3" fillId="2" borderId="1" xfId="2" applyNumberFormat="1" applyFont="1" applyFill="1" applyBorder="1"/>
    <xf numFmtId="166" fontId="6" fillId="5" borderId="1" xfId="0" applyNumberFormat="1" applyFont="1" applyFill="1" applyBorder="1" applyAlignment="1">
      <alignment horizontal="center" vertical="center"/>
    </xf>
    <xf numFmtId="8" fontId="3" fillId="6" borderId="1" xfId="2" applyNumberFormat="1" applyFont="1" applyFill="1" applyBorder="1"/>
    <xf numFmtId="165" fontId="3" fillId="4" borderId="5" xfId="0" applyNumberFormat="1" applyFont="1" applyFill="1" applyBorder="1"/>
    <xf numFmtId="8" fontId="3" fillId="4" borderId="1" xfId="2" applyNumberFormat="1" applyFont="1" applyFill="1" applyBorder="1"/>
    <xf numFmtId="8" fontId="1" fillId="2" borderId="1" xfId="2" applyNumberFormat="1" applyFont="1" applyFill="1" applyBorder="1"/>
    <xf numFmtId="8" fontId="3" fillId="11" borderId="1" xfId="2" applyNumberFormat="1" applyFont="1" applyBorder="1"/>
    <xf numFmtId="8" fontId="1" fillId="11" borderId="1" xfId="2" applyNumberFormat="1" applyFont="1" applyBorder="1" applyAlignment="1">
      <alignment horizontal="center"/>
    </xf>
    <xf numFmtId="8" fontId="3" fillId="0" borderId="1" xfId="2" applyNumberFormat="1" applyFont="1" applyFill="1" applyBorder="1"/>
    <xf numFmtId="165" fontId="2" fillId="0" borderId="0" xfId="0" applyNumberFormat="1" applyFont="1" applyFill="1" applyBorder="1"/>
    <xf numFmtId="166" fontId="5" fillId="0" borderId="0" xfId="0" applyNumberFormat="1" applyFont="1"/>
    <xf numFmtId="0" fontId="8" fillId="2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vertical="center"/>
    </xf>
    <xf numFmtId="8" fontId="10" fillId="2" borderId="1" xfId="2" applyNumberFormat="1" applyFont="1" applyFill="1" applyBorder="1"/>
    <xf numFmtId="8" fontId="11" fillId="2" borderId="1" xfId="2" applyNumberFormat="1" applyFont="1" applyFill="1" applyBorder="1"/>
    <xf numFmtId="165" fontId="11" fillId="3" borderId="1" xfId="0" applyNumberFormat="1" applyFont="1" applyFill="1" applyBorder="1" applyAlignment="1">
      <alignment vertical="center"/>
    </xf>
    <xf numFmtId="8" fontId="10" fillId="4" borderId="1" xfId="2" applyNumberFormat="1" applyFont="1" applyFill="1" applyBorder="1"/>
    <xf numFmtId="166" fontId="12" fillId="5" borderId="1" xfId="0" applyNumberFormat="1" applyFont="1" applyFill="1" applyBorder="1" applyAlignment="1">
      <alignment horizontal="center" vertical="center"/>
    </xf>
    <xf numFmtId="165" fontId="12" fillId="5" borderId="1" xfId="0" applyNumberFormat="1" applyFont="1" applyFill="1" applyBorder="1"/>
    <xf numFmtId="166" fontId="12" fillId="5" borderId="1" xfId="0" applyNumberFormat="1" applyFont="1" applyFill="1" applyBorder="1"/>
    <xf numFmtId="165" fontId="13" fillId="7" borderId="1" xfId="1" applyNumberFormat="1" applyFont="1" applyFill="1" applyBorder="1"/>
    <xf numFmtId="8" fontId="10" fillId="6" borderId="1" xfId="2" applyNumberFormat="1" applyFont="1" applyFill="1" applyBorder="1"/>
    <xf numFmtId="165" fontId="8" fillId="2" borderId="1" xfId="0" applyNumberFormat="1" applyFont="1" applyFill="1" applyBorder="1"/>
    <xf numFmtId="6" fontId="11" fillId="2" borderId="1" xfId="2" applyNumberFormat="1" applyFont="1" applyFill="1" applyBorder="1"/>
    <xf numFmtId="0" fontId="5" fillId="0" borderId="0" xfId="0" applyFont="1" applyAlignment="1">
      <alignment horizontal="left"/>
    </xf>
    <xf numFmtId="0" fontId="5" fillId="10" borderId="0" xfId="1" applyFont="1" applyBorder="1" applyAlignment="1">
      <alignment horizontal="center" vertical="center"/>
    </xf>
    <xf numFmtId="166" fontId="5" fillId="10" borderId="0" xfId="1" applyNumberFormat="1" applyFont="1" applyBorder="1"/>
    <xf numFmtId="165" fontId="5" fillId="10" borderId="0" xfId="1" applyNumberFormat="1" applyFont="1" applyBorder="1"/>
    <xf numFmtId="40" fontId="5" fillId="10" borderId="0" xfId="1" applyNumberFormat="1" applyFont="1" applyBorder="1"/>
    <xf numFmtId="165" fontId="3" fillId="8" borderId="0" xfId="0" applyNumberFormat="1" applyFont="1" applyFill="1" applyBorder="1"/>
    <xf numFmtId="165" fontId="10" fillId="3" borderId="1" xfId="0" applyNumberFormat="1" applyFont="1" applyFill="1" applyBorder="1" applyAlignment="1">
      <alignment vertical="center"/>
    </xf>
    <xf numFmtId="166" fontId="9" fillId="5" borderId="1" xfId="0" applyNumberFormat="1" applyFont="1" applyFill="1" applyBorder="1" applyAlignment="1">
      <alignment horizontal="center" vertical="center"/>
    </xf>
    <xf numFmtId="165" fontId="9" fillId="5" borderId="1" xfId="0" applyNumberFormat="1" applyFont="1" applyFill="1" applyBorder="1"/>
    <xf numFmtId="166" fontId="9" fillId="5" borderId="1" xfId="0" applyNumberFormat="1" applyFont="1" applyFill="1" applyBorder="1"/>
    <xf numFmtId="165" fontId="13" fillId="2" borderId="1" xfId="0" applyNumberFormat="1" applyFont="1" applyFill="1" applyBorder="1"/>
    <xf numFmtId="0" fontId="16" fillId="0" borderId="0" xfId="0" applyFont="1"/>
    <xf numFmtId="0" fontId="5" fillId="0" borderId="0" xfId="0" applyFont="1" applyFill="1"/>
    <xf numFmtId="0" fontId="8" fillId="12" borderId="1" xfId="0" applyFont="1" applyFill="1" applyBorder="1" applyAlignment="1">
      <alignment horizontal="center"/>
    </xf>
    <xf numFmtId="8" fontId="11" fillId="12" borderId="1" xfId="2" applyNumberFormat="1" applyFont="1" applyFill="1" applyBorder="1"/>
    <xf numFmtId="8" fontId="10" fillId="12" borderId="1" xfId="2" applyNumberFormat="1" applyFont="1" applyFill="1" applyBorder="1"/>
    <xf numFmtId="165" fontId="13" fillId="12" borderId="1" xfId="1" applyNumberFormat="1" applyFont="1" applyFill="1" applyBorder="1"/>
    <xf numFmtId="6" fontId="11" fillId="12" borderId="1" xfId="2" applyNumberFormat="1" applyFont="1" applyFill="1" applyBorder="1"/>
    <xf numFmtId="8" fontId="16" fillId="0" borderId="0" xfId="0" applyNumberFormat="1" applyFont="1"/>
    <xf numFmtId="0" fontId="2" fillId="10" borderId="1" xfId="1" applyFont="1" applyBorder="1" applyAlignment="1">
      <alignment horizontal="center" vertical="center"/>
    </xf>
    <xf numFmtId="0" fontId="2" fillId="10" borderId="1" xfId="1" applyFont="1" applyBorder="1" applyAlignment="1">
      <alignment vertical="center"/>
    </xf>
    <xf numFmtId="166" fontId="2" fillId="10" borderId="1" xfId="1" applyNumberFormat="1" applyFont="1" applyBorder="1"/>
    <xf numFmtId="165" fontId="2" fillId="10" borderId="1" xfId="1" applyNumberFormat="1" applyFont="1" applyBorder="1"/>
    <xf numFmtId="40" fontId="2" fillId="10" borderId="1" xfId="1" applyNumberFormat="1" applyFont="1" applyBorder="1"/>
    <xf numFmtId="165" fontId="1" fillId="8" borderId="5" xfId="0" applyNumberFormat="1" applyFont="1" applyFill="1" applyBorder="1"/>
    <xf numFmtId="8" fontId="1" fillId="11" borderId="1" xfId="2" applyNumberFormat="1" applyFont="1" applyBorder="1"/>
    <xf numFmtId="8" fontId="1" fillId="9" borderId="1" xfId="2" applyNumberFormat="1" applyFont="1" applyFill="1" applyBorder="1"/>
    <xf numFmtId="0" fontId="19" fillId="8" borderId="1" xfId="0" applyFont="1" applyFill="1" applyBorder="1" applyAlignment="1">
      <alignment horizontal="center"/>
    </xf>
    <xf numFmtId="0" fontId="20" fillId="3" borderId="1" xfId="0" applyFont="1" applyFill="1" applyBorder="1" applyAlignment="1">
      <alignment vertical="center"/>
    </xf>
    <xf numFmtId="8" fontId="21" fillId="8" borderId="1" xfId="2" applyNumberFormat="1" applyFont="1" applyFill="1" applyBorder="1"/>
    <xf numFmtId="8" fontId="22" fillId="8" borderId="1" xfId="2" applyNumberFormat="1" applyFont="1" applyFill="1" applyBorder="1"/>
    <xf numFmtId="165" fontId="22" fillId="3" borderId="1" xfId="0" applyNumberFormat="1" applyFont="1" applyFill="1" applyBorder="1" applyAlignment="1">
      <alignment vertical="center"/>
    </xf>
    <xf numFmtId="8" fontId="21" fillId="4" borderId="1" xfId="2" applyNumberFormat="1" applyFont="1" applyFill="1" applyBorder="1"/>
    <xf numFmtId="166" fontId="23" fillId="5" borderId="1" xfId="0" applyNumberFormat="1" applyFont="1" applyFill="1" applyBorder="1" applyAlignment="1">
      <alignment horizontal="center" vertical="center"/>
    </xf>
    <xf numFmtId="165" fontId="23" fillId="5" borderId="1" xfId="0" applyNumberFormat="1" applyFont="1" applyFill="1" applyBorder="1"/>
    <xf numFmtId="166" fontId="23" fillId="5" borderId="1" xfId="0" applyNumberFormat="1" applyFont="1" applyFill="1" applyBorder="1"/>
    <xf numFmtId="165" fontId="24" fillId="8" borderId="1" xfId="3" applyNumberFormat="1" applyFont="1" applyFill="1" applyBorder="1"/>
    <xf numFmtId="6" fontId="22" fillId="8" borderId="1" xfId="2" applyNumberFormat="1" applyFont="1" applyFill="1" applyBorder="1"/>
    <xf numFmtId="8" fontId="21" fillId="6" borderId="1" xfId="2" applyNumberFormat="1" applyFont="1" applyFill="1" applyBorder="1"/>
    <xf numFmtId="165" fontId="19" fillId="2" borderId="1" xfId="0" applyNumberFormat="1" applyFont="1" applyFill="1" applyBorder="1"/>
    <xf numFmtId="165" fontId="24" fillId="2" borderId="1" xfId="0" applyNumberFormat="1" applyFont="1" applyFill="1" applyBorder="1"/>
    <xf numFmtId="0" fontId="24" fillId="0" borderId="0" xfId="0" applyFont="1"/>
    <xf numFmtId="0" fontId="17" fillId="13" borderId="1" xfId="0" applyFont="1" applyFill="1" applyBorder="1" applyAlignment="1">
      <alignment horizontal="center"/>
    </xf>
    <xf numFmtId="165" fontId="17" fillId="13" borderId="1" xfId="0" applyNumberFormat="1" applyFont="1" applyFill="1" applyBorder="1" applyAlignment="1">
      <alignment horizontal="center"/>
    </xf>
    <xf numFmtId="165" fontId="17" fillId="14" borderId="1" xfId="0" applyNumberFormat="1" applyFont="1" applyFill="1" applyBorder="1" applyAlignment="1">
      <alignment horizontal="center"/>
    </xf>
    <xf numFmtId="165" fontId="17" fillId="0" borderId="1" xfId="0" applyNumberFormat="1" applyFont="1" applyBorder="1" applyAlignment="1">
      <alignment horizontal="center"/>
    </xf>
    <xf numFmtId="165" fontId="5" fillId="0" borderId="0" xfId="0" applyNumberFormat="1" applyFont="1"/>
    <xf numFmtId="0" fontId="1" fillId="16" borderId="1" xfId="0" applyFont="1" applyFill="1" applyBorder="1" applyAlignment="1">
      <alignment horizontal="center" vertical="center"/>
    </xf>
    <xf numFmtId="0" fontId="3" fillId="16" borderId="1" xfId="0" applyFont="1" applyFill="1" applyBorder="1" applyAlignment="1">
      <alignment vertical="center"/>
    </xf>
    <xf numFmtId="168" fontId="25" fillId="0" borderId="0" xfId="0" applyNumberFormat="1" applyFont="1"/>
  </cellXfs>
  <cellStyles count="4">
    <cellStyle name="Bad" xfId="3"/>
    <cellStyle name="Neutral" xfId="2" builtinId="28"/>
    <cellStyle name="Schlecht" xfId="1" builtinId="27"/>
    <cellStyle name="Standard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5"/>
  <sheetViews>
    <sheetView tabSelected="1" zoomScale="60" zoomScaleNormal="60" workbookViewId="0">
      <selection activeCell="P5" sqref="P5"/>
    </sheetView>
  </sheetViews>
  <sheetFormatPr baseColWidth="10" defaultColWidth="11.44140625" defaultRowHeight="15.6" x14ac:dyDescent="0.3"/>
  <cols>
    <col min="1" max="1" width="14" style="17" bestFit="1" customWidth="1"/>
    <col min="2" max="2" width="49.88671875" style="17" customWidth="1"/>
    <col min="3" max="3" width="17.44140625" style="17" hidden="1" customWidth="1"/>
    <col min="4" max="4" width="14.6640625" style="67" hidden="1" customWidth="1"/>
    <col min="5" max="5" width="15" style="17" hidden="1" customWidth="1"/>
    <col min="6" max="6" width="17.44140625" style="17" hidden="1" customWidth="1"/>
    <col min="7" max="7" width="15.33203125" style="17" hidden="1" customWidth="1"/>
    <col min="8" max="8" width="16" style="17" hidden="1" customWidth="1"/>
    <col min="9" max="9" width="17.88671875" style="17" hidden="1" customWidth="1"/>
    <col min="10" max="10" width="17.44140625" style="17" hidden="1" customWidth="1"/>
    <col min="11" max="14" width="17.88671875" style="17" hidden="1" customWidth="1"/>
    <col min="15" max="15" width="17.6640625" style="17" hidden="1" customWidth="1"/>
    <col min="16" max="16" width="14.88671875" style="149" customWidth="1"/>
    <col min="17" max="17" width="19.5546875" style="17" hidden="1" customWidth="1"/>
    <col min="18" max="18" width="15.5546875" style="17" customWidth="1"/>
    <col min="19" max="19" width="16" style="17" customWidth="1"/>
    <col min="20" max="20" width="24.109375" style="17" customWidth="1"/>
    <col min="21" max="22" width="13.33203125" style="17" bestFit="1" customWidth="1"/>
    <col min="23" max="16384" width="11.44140625" style="17"/>
  </cols>
  <sheetData>
    <row r="1" spans="1:20" x14ac:dyDescent="0.3">
      <c r="A1" s="1" t="s">
        <v>0</v>
      </c>
      <c r="B1" s="155" t="s">
        <v>1</v>
      </c>
      <c r="C1" s="2" t="s">
        <v>2</v>
      </c>
      <c r="D1" s="3" t="s">
        <v>3</v>
      </c>
      <c r="E1" s="2" t="s">
        <v>3</v>
      </c>
      <c r="F1" s="2" t="s">
        <v>3</v>
      </c>
      <c r="G1" s="4" t="s">
        <v>4</v>
      </c>
      <c r="H1" s="69" t="s">
        <v>4</v>
      </c>
      <c r="I1" s="91" t="s">
        <v>4</v>
      </c>
      <c r="J1" s="80" t="s">
        <v>5</v>
      </c>
      <c r="K1" s="80" t="s">
        <v>5</v>
      </c>
      <c r="L1" s="95" t="s">
        <v>138</v>
      </c>
      <c r="M1" s="69" t="s">
        <v>4</v>
      </c>
      <c r="N1" s="80" t="s">
        <v>5</v>
      </c>
      <c r="O1" s="81" t="s">
        <v>5</v>
      </c>
      <c r="P1" s="135" t="s">
        <v>138</v>
      </c>
      <c r="Q1" s="121" t="s">
        <v>138</v>
      </c>
      <c r="R1" s="121" t="s">
        <v>138</v>
      </c>
      <c r="S1" s="150" t="s">
        <v>153</v>
      </c>
    </row>
    <row r="2" spans="1:20" ht="15" customHeight="1" x14ac:dyDescent="0.3">
      <c r="A2" s="5">
        <v>41472</v>
      </c>
      <c r="B2" s="156"/>
      <c r="C2" s="2" t="s">
        <v>7</v>
      </c>
      <c r="D2" s="3" t="s">
        <v>6</v>
      </c>
      <c r="E2" s="2" t="s">
        <v>8</v>
      </c>
      <c r="F2" s="2" t="s">
        <v>7</v>
      </c>
      <c r="G2" s="3" t="s">
        <v>9</v>
      </c>
      <c r="H2" s="70" t="s">
        <v>8</v>
      </c>
      <c r="I2" s="91" t="s">
        <v>125</v>
      </c>
      <c r="J2" s="80" t="s">
        <v>9</v>
      </c>
      <c r="K2" s="80" t="s">
        <v>124</v>
      </c>
      <c r="L2" s="95" t="s">
        <v>9</v>
      </c>
      <c r="M2" s="70" t="s">
        <v>8</v>
      </c>
      <c r="N2" s="80" t="s">
        <v>124</v>
      </c>
      <c r="O2" s="81" t="s">
        <v>8</v>
      </c>
      <c r="P2" s="135" t="s">
        <v>124</v>
      </c>
      <c r="Q2" s="121" t="s">
        <v>9</v>
      </c>
      <c r="R2" s="121" t="s">
        <v>8</v>
      </c>
      <c r="S2" s="150" t="s">
        <v>9</v>
      </c>
    </row>
    <row r="3" spans="1:20" x14ac:dyDescent="0.25">
      <c r="A3" s="6" t="s">
        <v>10</v>
      </c>
      <c r="B3" s="7"/>
      <c r="C3" s="7"/>
      <c r="D3" s="8"/>
      <c r="E3" s="7"/>
      <c r="F3" s="7"/>
      <c r="G3" s="7"/>
      <c r="H3" s="71"/>
      <c r="I3" s="82"/>
      <c r="J3" s="82"/>
      <c r="K3" s="82"/>
      <c r="L3" s="96"/>
      <c r="M3" s="71"/>
      <c r="N3" s="82"/>
      <c r="O3" s="82"/>
      <c r="P3" s="136"/>
      <c r="Q3" s="96"/>
      <c r="R3" s="96"/>
      <c r="S3" s="96"/>
    </row>
    <row r="4" spans="1:20" hidden="1" x14ac:dyDescent="0.3">
      <c r="A4" s="9" t="s">
        <v>11</v>
      </c>
      <c r="B4" s="10" t="s">
        <v>12</v>
      </c>
      <c r="C4" s="11">
        <v>17854.36</v>
      </c>
      <c r="D4" s="12">
        <v>17000</v>
      </c>
      <c r="E4" s="12">
        <v>17000</v>
      </c>
      <c r="F4" s="13">
        <v>19356.55</v>
      </c>
      <c r="G4" s="12">
        <v>17000</v>
      </c>
      <c r="H4" s="72">
        <v>17000</v>
      </c>
      <c r="I4" s="90">
        <v>18076.73</v>
      </c>
      <c r="J4" s="83">
        <v>17000</v>
      </c>
      <c r="K4" s="83">
        <v>161.6</v>
      </c>
      <c r="L4" s="98">
        <v>0</v>
      </c>
      <c r="M4" s="72">
        <v>17000</v>
      </c>
      <c r="N4" s="83">
        <v>161.6</v>
      </c>
      <c r="O4" s="84">
        <v>17000</v>
      </c>
      <c r="P4" s="137">
        <v>0</v>
      </c>
      <c r="Q4" s="122">
        <v>0</v>
      </c>
      <c r="R4" s="123">
        <v>0</v>
      </c>
      <c r="S4" s="151">
        <v>0</v>
      </c>
    </row>
    <row r="5" spans="1:20" x14ac:dyDescent="0.3">
      <c r="A5" s="9" t="s">
        <v>13</v>
      </c>
      <c r="B5" s="10" t="s">
        <v>14</v>
      </c>
      <c r="C5" s="11">
        <v>2545.2399999999998</v>
      </c>
      <c r="D5" s="12">
        <v>2000</v>
      </c>
      <c r="E5" s="12">
        <v>2000</v>
      </c>
      <c r="F5" s="13">
        <v>1847.06</v>
      </c>
      <c r="G5" s="12">
        <v>2000</v>
      </c>
      <c r="H5" s="72">
        <v>2000</v>
      </c>
      <c r="I5" s="90">
        <v>864.02</v>
      </c>
      <c r="J5" s="83">
        <v>1000</v>
      </c>
      <c r="K5" s="83">
        <v>9441.75</v>
      </c>
      <c r="L5" s="98">
        <v>12000</v>
      </c>
      <c r="M5" s="72">
        <v>2000</v>
      </c>
      <c r="N5" s="83">
        <v>9441.75</v>
      </c>
      <c r="O5" s="89">
        <v>11000</v>
      </c>
      <c r="P5" s="138">
        <v>5638.5</v>
      </c>
      <c r="Q5" s="122">
        <v>12000</v>
      </c>
      <c r="R5" s="123">
        <v>12000</v>
      </c>
      <c r="S5" s="151">
        <v>12000</v>
      </c>
    </row>
    <row r="6" spans="1:20" x14ac:dyDescent="0.3">
      <c r="A6" s="9" t="s">
        <v>15</v>
      </c>
      <c r="B6" s="10" t="s">
        <v>16</v>
      </c>
      <c r="C6" s="11">
        <v>6626.25</v>
      </c>
      <c r="D6" s="12">
        <v>10000</v>
      </c>
      <c r="E6" s="12">
        <v>10000</v>
      </c>
      <c r="F6" s="13">
        <v>9384.35</v>
      </c>
      <c r="G6" s="12">
        <v>4000</v>
      </c>
      <c r="H6" s="72">
        <v>10000</v>
      </c>
      <c r="I6" s="90">
        <v>9142.5</v>
      </c>
      <c r="J6" s="83">
        <v>10000</v>
      </c>
      <c r="K6" s="83">
        <v>12513.75</v>
      </c>
      <c r="L6" s="98">
        <v>16000</v>
      </c>
      <c r="M6" s="72">
        <v>10000</v>
      </c>
      <c r="N6" s="83">
        <v>12803.75</v>
      </c>
      <c r="O6" s="84">
        <v>10000</v>
      </c>
      <c r="P6" s="137">
        <v>11757.5</v>
      </c>
      <c r="Q6" s="122">
        <v>16000</v>
      </c>
      <c r="R6" s="123">
        <v>16000</v>
      </c>
      <c r="S6" s="151">
        <v>17500</v>
      </c>
    </row>
    <row r="7" spans="1:20" hidden="1" x14ac:dyDescent="0.3">
      <c r="A7" s="9" t="s">
        <v>17</v>
      </c>
      <c r="B7" s="10" t="s">
        <v>18</v>
      </c>
      <c r="C7" s="11">
        <v>0</v>
      </c>
      <c r="D7" s="12">
        <v>0</v>
      </c>
      <c r="E7" s="12">
        <v>0</v>
      </c>
      <c r="F7" s="13"/>
      <c r="G7" s="12">
        <v>0</v>
      </c>
      <c r="H7" s="72">
        <v>0</v>
      </c>
      <c r="I7" s="90">
        <v>0</v>
      </c>
      <c r="J7" s="83">
        <v>0</v>
      </c>
      <c r="K7" s="83">
        <v>0</v>
      </c>
      <c r="L7" s="97"/>
      <c r="M7" s="72">
        <v>0</v>
      </c>
      <c r="N7" s="83"/>
      <c r="O7" s="84">
        <v>0</v>
      </c>
      <c r="P7" s="137"/>
      <c r="Q7" s="123"/>
      <c r="R7" s="123"/>
      <c r="S7" s="151">
        <v>0</v>
      </c>
    </row>
    <row r="8" spans="1:20" x14ac:dyDescent="0.3">
      <c r="A8" s="9" t="s">
        <v>19</v>
      </c>
      <c r="B8" s="10" t="s">
        <v>20</v>
      </c>
      <c r="C8" s="11">
        <v>12660</v>
      </c>
      <c r="D8" s="12">
        <v>10000</v>
      </c>
      <c r="E8" s="12">
        <v>10000</v>
      </c>
      <c r="F8" s="13">
        <v>14161.6</v>
      </c>
      <c r="G8" s="12">
        <v>20000</v>
      </c>
      <c r="H8" s="72">
        <v>20000</v>
      </c>
      <c r="I8" s="90">
        <v>16647.650000000001</v>
      </c>
      <c r="J8" s="83">
        <v>25000</v>
      </c>
      <c r="K8" s="83">
        <v>12192</v>
      </c>
      <c r="L8" s="98">
        <v>16000</v>
      </c>
      <c r="M8" s="72">
        <v>20000</v>
      </c>
      <c r="N8" s="83">
        <v>13408</v>
      </c>
      <c r="O8" s="84">
        <v>25000</v>
      </c>
      <c r="P8" s="137">
        <v>4839</v>
      </c>
      <c r="Q8" s="122">
        <v>16000</v>
      </c>
      <c r="R8" s="123">
        <v>16000</v>
      </c>
      <c r="S8" s="151">
        <v>8000</v>
      </c>
    </row>
    <row r="9" spans="1:20" x14ac:dyDescent="0.3">
      <c r="A9" s="9" t="s">
        <v>21</v>
      </c>
      <c r="B9" s="10" t="s">
        <v>22</v>
      </c>
      <c r="C9" s="11">
        <v>247</v>
      </c>
      <c r="D9" s="12">
        <v>3000</v>
      </c>
      <c r="E9" s="12">
        <v>3000</v>
      </c>
      <c r="F9" s="13">
        <v>1080.5999999999999</v>
      </c>
      <c r="G9" s="12">
        <v>3000</v>
      </c>
      <c r="H9" s="72">
        <v>3000</v>
      </c>
      <c r="I9" s="90">
        <v>3470.4</v>
      </c>
      <c r="J9" s="83">
        <v>3000</v>
      </c>
      <c r="K9" s="83">
        <v>7034.5</v>
      </c>
      <c r="L9" s="98">
        <v>9000</v>
      </c>
      <c r="M9" s="72">
        <v>3000</v>
      </c>
      <c r="N9" s="83">
        <v>8630</v>
      </c>
      <c r="O9" s="84">
        <v>3000</v>
      </c>
      <c r="P9" s="137">
        <v>10323.5</v>
      </c>
      <c r="Q9" s="122">
        <v>9000</v>
      </c>
      <c r="R9" s="123">
        <v>9000</v>
      </c>
      <c r="S9" s="151">
        <v>15000</v>
      </c>
    </row>
    <row r="10" spans="1:20" x14ac:dyDescent="0.3">
      <c r="A10" s="9" t="s">
        <v>23</v>
      </c>
      <c r="B10" s="10" t="s">
        <v>24</v>
      </c>
      <c r="C10" s="11">
        <v>9499</v>
      </c>
      <c r="D10" s="12">
        <v>8000</v>
      </c>
      <c r="E10" s="12">
        <v>8000</v>
      </c>
      <c r="F10" s="13">
        <v>11012</v>
      </c>
      <c r="G10" s="12">
        <v>10000</v>
      </c>
      <c r="H10" s="72">
        <v>10000</v>
      </c>
      <c r="I10" s="90">
        <v>13288.5</v>
      </c>
      <c r="J10" s="83">
        <v>12000</v>
      </c>
      <c r="K10" s="83">
        <v>6676</v>
      </c>
      <c r="L10" s="98">
        <v>14000</v>
      </c>
      <c r="M10" s="72">
        <v>10000</v>
      </c>
      <c r="N10" s="83">
        <v>8047</v>
      </c>
      <c r="O10" s="84">
        <v>12000</v>
      </c>
      <c r="P10" s="137">
        <v>9060</v>
      </c>
      <c r="Q10" s="122">
        <v>14000</v>
      </c>
      <c r="R10" s="123">
        <v>14000</v>
      </c>
      <c r="S10" s="151">
        <v>16000</v>
      </c>
    </row>
    <row r="11" spans="1:20" x14ac:dyDescent="0.3">
      <c r="A11" s="9" t="s">
        <v>25</v>
      </c>
      <c r="B11" s="10" t="s">
        <v>26</v>
      </c>
      <c r="C11" s="11">
        <v>630</v>
      </c>
      <c r="D11" s="12">
        <v>2000</v>
      </c>
      <c r="E11" s="12">
        <v>2000</v>
      </c>
      <c r="F11" s="13">
        <v>1845</v>
      </c>
      <c r="G11" s="12">
        <v>2000</v>
      </c>
      <c r="H11" s="72">
        <v>2000</v>
      </c>
      <c r="I11" s="90">
        <v>3010</v>
      </c>
      <c r="J11" s="83">
        <v>3000</v>
      </c>
      <c r="K11" s="83">
        <v>3220</v>
      </c>
      <c r="L11" s="98">
        <v>2000</v>
      </c>
      <c r="M11" s="72">
        <v>2000</v>
      </c>
      <c r="N11" s="83">
        <v>4001</v>
      </c>
      <c r="O11" s="84">
        <v>3000</v>
      </c>
      <c r="P11" s="137">
        <v>2514.5</v>
      </c>
      <c r="Q11" s="122">
        <v>2000</v>
      </c>
      <c r="R11" s="123">
        <v>2000</v>
      </c>
      <c r="S11" s="151">
        <v>3200</v>
      </c>
    </row>
    <row r="12" spans="1:20" x14ac:dyDescent="0.3">
      <c r="A12" s="9" t="s">
        <v>27</v>
      </c>
      <c r="B12" s="10" t="s">
        <v>28</v>
      </c>
      <c r="C12" s="11">
        <v>6260</v>
      </c>
      <c r="D12" s="12">
        <v>4000</v>
      </c>
      <c r="E12" s="12">
        <v>4000</v>
      </c>
      <c r="F12" s="13">
        <v>4675</v>
      </c>
      <c r="G12" s="12">
        <v>5000</v>
      </c>
      <c r="H12" s="72">
        <v>5000</v>
      </c>
      <c r="I12" s="90">
        <v>3973.5</v>
      </c>
      <c r="J12" s="83">
        <v>4000</v>
      </c>
      <c r="K12" s="83">
        <v>9515</v>
      </c>
      <c r="L12" s="98">
        <v>22000</v>
      </c>
      <c r="M12" s="72">
        <v>5000</v>
      </c>
      <c r="N12" s="83">
        <v>15262.5</v>
      </c>
      <c r="O12" s="84">
        <v>4000</v>
      </c>
      <c r="P12" s="137">
        <v>12177.51</v>
      </c>
      <c r="Q12" s="122">
        <v>22000</v>
      </c>
      <c r="R12" s="123">
        <v>22000</v>
      </c>
      <c r="S12" s="151">
        <v>20000</v>
      </c>
    </row>
    <row r="13" spans="1:20" hidden="1" x14ac:dyDescent="0.3">
      <c r="A13" s="9">
        <v>161</v>
      </c>
      <c r="B13" s="10" t="s">
        <v>29</v>
      </c>
      <c r="C13" s="11">
        <v>4081.84</v>
      </c>
      <c r="D13" s="12">
        <v>2000</v>
      </c>
      <c r="E13" s="12">
        <v>2000</v>
      </c>
      <c r="F13" s="13">
        <v>6159.58</v>
      </c>
      <c r="G13" s="12">
        <v>0</v>
      </c>
      <c r="H13" s="72">
        <v>0</v>
      </c>
      <c r="I13" s="90">
        <v>0</v>
      </c>
      <c r="J13" s="83">
        <v>0</v>
      </c>
      <c r="K13" s="83">
        <v>0</v>
      </c>
      <c r="L13" s="97"/>
      <c r="M13" s="72">
        <v>0</v>
      </c>
      <c r="N13" s="83"/>
      <c r="O13" s="84">
        <v>0</v>
      </c>
      <c r="P13" s="137">
        <v>0</v>
      </c>
      <c r="Q13" s="123"/>
      <c r="R13" s="123"/>
      <c r="S13" s="151">
        <v>0</v>
      </c>
    </row>
    <row r="14" spans="1:20" hidden="1" x14ac:dyDescent="0.3">
      <c r="A14" s="9" t="s">
        <v>127</v>
      </c>
      <c r="B14" s="10" t="s">
        <v>137</v>
      </c>
      <c r="C14" s="11"/>
      <c r="D14" s="12"/>
      <c r="E14" s="12"/>
      <c r="F14" s="13"/>
      <c r="G14" s="12"/>
      <c r="H14" s="72">
        <v>0</v>
      </c>
      <c r="I14" s="90">
        <v>0</v>
      </c>
      <c r="J14" s="83">
        <v>0</v>
      </c>
      <c r="K14" s="83">
        <v>0</v>
      </c>
      <c r="L14" s="97"/>
      <c r="M14" s="72">
        <v>0</v>
      </c>
      <c r="N14" s="83">
        <v>0</v>
      </c>
      <c r="O14" s="84">
        <v>0</v>
      </c>
      <c r="P14" s="137">
        <v>0</v>
      </c>
      <c r="Q14" s="123">
        <v>0</v>
      </c>
      <c r="R14" s="123">
        <v>0</v>
      </c>
      <c r="S14" s="151">
        <v>0</v>
      </c>
    </row>
    <row r="15" spans="1:20" x14ac:dyDescent="0.3">
      <c r="A15" s="9" t="s">
        <v>128</v>
      </c>
      <c r="B15" s="10" t="s">
        <v>132</v>
      </c>
      <c r="C15" s="11"/>
      <c r="D15" s="12"/>
      <c r="E15" s="12"/>
      <c r="F15" s="13"/>
      <c r="G15" s="12"/>
      <c r="H15" s="72">
        <v>0</v>
      </c>
      <c r="I15" s="90">
        <v>0</v>
      </c>
      <c r="J15" s="83">
        <v>0</v>
      </c>
      <c r="K15" s="83">
        <v>0</v>
      </c>
      <c r="L15" s="98">
        <v>11000</v>
      </c>
      <c r="M15" s="72">
        <v>0</v>
      </c>
      <c r="N15" s="83">
        <v>0</v>
      </c>
      <c r="O15" s="84">
        <v>0</v>
      </c>
      <c r="P15" s="137">
        <v>0</v>
      </c>
      <c r="Q15" s="122">
        <v>11000</v>
      </c>
      <c r="R15" s="122">
        <v>4000</v>
      </c>
      <c r="S15" s="151">
        <v>11300</v>
      </c>
    </row>
    <row r="16" spans="1:20" x14ac:dyDescent="0.3">
      <c r="A16" s="9">
        <v>162</v>
      </c>
      <c r="B16" s="10" t="s">
        <v>30</v>
      </c>
      <c r="C16" s="11">
        <v>15318.97</v>
      </c>
      <c r="D16" s="12">
        <v>10000</v>
      </c>
      <c r="E16" s="12">
        <v>9378</v>
      </c>
      <c r="F16" s="13">
        <v>11415.45</v>
      </c>
      <c r="G16" s="12">
        <v>1500</v>
      </c>
      <c r="H16" s="72">
        <v>1500</v>
      </c>
      <c r="I16" s="90">
        <v>448.7</v>
      </c>
      <c r="J16" s="83">
        <v>200</v>
      </c>
      <c r="K16" s="83">
        <v>40.67</v>
      </c>
      <c r="L16" s="98">
        <v>200</v>
      </c>
      <c r="M16" s="72">
        <v>1500</v>
      </c>
      <c r="N16" s="83">
        <v>107.17</v>
      </c>
      <c r="O16" s="84">
        <v>200</v>
      </c>
      <c r="P16" s="137">
        <v>150.56</v>
      </c>
      <c r="Q16" s="122">
        <v>200</v>
      </c>
      <c r="R16" s="123">
        <v>200</v>
      </c>
      <c r="S16" s="151">
        <v>300</v>
      </c>
      <c r="T16" s="119"/>
    </row>
    <row r="17" spans="1:21" hidden="1" x14ac:dyDescent="0.3">
      <c r="A17" s="9">
        <v>181</v>
      </c>
      <c r="B17" s="10" t="s">
        <v>31</v>
      </c>
      <c r="C17" s="11">
        <v>44000</v>
      </c>
      <c r="D17" s="12">
        <v>44000</v>
      </c>
      <c r="E17" s="12">
        <v>44000</v>
      </c>
      <c r="F17" s="13">
        <v>44000</v>
      </c>
      <c r="G17" s="12">
        <v>44000</v>
      </c>
      <c r="H17" s="72">
        <v>44000</v>
      </c>
      <c r="I17" s="90">
        <v>44000</v>
      </c>
      <c r="J17" s="83">
        <v>0</v>
      </c>
      <c r="K17" s="83">
        <v>0</v>
      </c>
      <c r="L17" s="98"/>
      <c r="M17" s="72">
        <v>44000</v>
      </c>
      <c r="N17" s="83"/>
      <c r="O17" s="84">
        <v>0</v>
      </c>
      <c r="P17" s="137">
        <v>0</v>
      </c>
      <c r="Q17" s="122"/>
      <c r="R17" s="123"/>
      <c r="S17" s="151">
        <v>0</v>
      </c>
      <c r="T17" s="119"/>
    </row>
    <row r="18" spans="1:21" x14ac:dyDescent="0.3">
      <c r="A18" s="9" t="s">
        <v>32</v>
      </c>
      <c r="B18" s="10" t="s">
        <v>142</v>
      </c>
      <c r="C18" s="11">
        <v>26793.1</v>
      </c>
      <c r="D18" s="12">
        <v>26760</v>
      </c>
      <c r="E18" s="12">
        <v>26760</v>
      </c>
      <c r="F18" s="13">
        <v>28581.46</v>
      </c>
      <c r="G18" s="12">
        <v>26700</v>
      </c>
      <c r="H18" s="72">
        <v>26700</v>
      </c>
      <c r="I18" s="90">
        <v>28248.55</v>
      </c>
      <c r="J18" s="83">
        <v>26700</v>
      </c>
      <c r="K18" s="83">
        <v>15566.15</v>
      </c>
      <c r="L18" s="98">
        <v>26700</v>
      </c>
      <c r="M18" s="72">
        <v>26700</v>
      </c>
      <c r="N18" s="83">
        <v>30750.83</v>
      </c>
      <c r="O18" s="84">
        <v>26700</v>
      </c>
      <c r="P18" s="137">
        <v>16265.91</v>
      </c>
      <c r="Q18" s="122">
        <v>26700</v>
      </c>
      <c r="R18" s="123">
        <v>26700</v>
      </c>
      <c r="S18" s="151">
        <v>26700</v>
      </c>
      <c r="T18" s="119"/>
    </row>
    <row r="19" spans="1:21" x14ac:dyDescent="0.3">
      <c r="A19" s="9">
        <v>182</v>
      </c>
      <c r="B19" s="10" t="s">
        <v>33</v>
      </c>
      <c r="C19" s="11">
        <v>3450</v>
      </c>
      <c r="D19" s="12">
        <v>2500</v>
      </c>
      <c r="E19" s="12">
        <v>2500</v>
      </c>
      <c r="F19" s="13">
        <v>2500</v>
      </c>
      <c r="G19" s="12">
        <v>2500</v>
      </c>
      <c r="H19" s="72">
        <v>2500</v>
      </c>
      <c r="I19" s="90">
        <v>2375</v>
      </c>
      <c r="J19" s="83">
        <v>2000</v>
      </c>
      <c r="K19" s="83">
        <v>3615</v>
      </c>
      <c r="L19" s="98">
        <v>2800</v>
      </c>
      <c r="M19" s="72">
        <v>2500</v>
      </c>
      <c r="N19" s="83">
        <v>4220</v>
      </c>
      <c r="O19" s="84">
        <v>2000</v>
      </c>
      <c r="P19" s="137">
        <v>9130</v>
      </c>
      <c r="Q19" s="122">
        <v>2800</v>
      </c>
      <c r="R19" s="122">
        <v>4000</v>
      </c>
      <c r="S19" s="151">
        <v>8000</v>
      </c>
      <c r="T19" s="119"/>
    </row>
    <row r="20" spans="1:21" x14ac:dyDescent="0.25">
      <c r="A20" s="14"/>
      <c r="B20" s="14" t="s">
        <v>34</v>
      </c>
      <c r="C20" s="15">
        <f t="shared" ref="C20:J20" si="0">SUM(C4:C19)</f>
        <v>149965.76000000001</v>
      </c>
      <c r="D20" s="14">
        <f t="shared" si="0"/>
        <v>141260</v>
      </c>
      <c r="E20" s="14">
        <f t="shared" si="0"/>
        <v>140638</v>
      </c>
      <c r="F20" s="16">
        <f t="shared" si="0"/>
        <v>156018.65</v>
      </c>
      <c r="G20" s="14">
        <f t="shared" si="0"/>
        <v>137700</v>
      </c>
      <c r="H20" s="73">
        <f t="shared" si="0"/>
        <v>143700</v>
      </c>
      <c r="I20" s="14">
        <f>SUM(I4:I19)</f>
        <v>143545.54999999999</v>
      </c>
      <c r="J20" s="14">
        <f t="shared" si="0"/>
        <v>103900</v>
      </c>
      <c r="K20" s="14">
        <f t="shared" ref="K20:R20" si="1">SUM(K4:K19)</f>
        <v>79976.42</v>
      </c>
      <c r="L20" s="99">
        <f t="shared" si="1"/>
        <v>131700</v>
      </c>
      <c r="M20" s="73">
        <f t="shared" si="1"/>
        <v>143700</v>
      </c>
      <c r="N20" s="15">
        <f t="shared" si="1"/>
        <v>106833.60000000001</v>
      </c>
      <c r="O20" s="14">
        <f t="shared" si="1"/>
        <v>113900</v>
      </c>
      <c r="P20" s="139">
        <f>SUM(P4:P19)</f>
        <v>81856.98</v>
      </c>
      <c r="Q20" s="99">
        <f t="shared" si="1"/>
        <v>131700</v>
      </c>
      <c r="R20" s="114">
        <f t="shared" si="1"/>
        <v>125900</v>
      </c>
      <c r="S20" s="114">
        <f>SUM(S4:S19)</f>
        <v>138000</v>
      </c>
      <c r="T20" s="119">
        <f>71000*22</f>
        <v>1562000</v>
      </c>
    </row>
    <row r="21" spans="1:21" x14ac:dyDescent="0.3">
      <c r="A21" s="9">
        <v>341</v>
      </c>
      <c r="B21" s="10" t="s">
        <v>35</v>
      </c>
      <c r="C21" s="11">
        <v>924978.74</v>
      </c>
      <c r="D21" s="12">
        <v>920000</v>
      </c>
      <c r="E21" s="12">
        <v>920000</v>
      </c>
      <c r="F21" s="13">
        <v>1089004.07</v>
      </c>
      <c r="G21" s="12">
        <v>1200000</v>
      </c>
      <c r="H21" s="72">
        <v>1200000</v>
      </c>
      <c r="I21" s="90">
        <v>1462710.52</v>
      </c>
      <c r="J21" s="83">
        <v>1245000</v>
      </c>
      <c r="K21" s="83">
        <v>1302650.99</v>
      </c>
      <c r="L21" s="98">
        <v>1496000</v>
      </c>
      <c r="M21" s="72">
        <v>1200000</v>
      </c>
      <c r="N21" s="83">
        <v>1457688.23</v>
      </c>
      <c r="O21" s="89">
        <v>1419000</v>
      </c>
      <c r="P21" s="138">
        <v>1430272.71</v>
      </c>
      <c r="Q21" s="122">
        <v>1496000</v>
      </c>
      <c r="R21" s="122">
        <v>1518000</v>
      </c>
      <c r="S21" s="151">
        <v>1760000</v>
      </c>
      <c r="T21" s="157">
        <f>S21/22</f>
        <v>80000</v>
      </c>
      <c r="U21" s="119">
        <f>22*80000</f>
        <v>1760000</v>
      </c>
    </row>
    <row r="22" spans="1:21" x14ac:dyDescent="0.3">
      <c r="A22" s="9">
        <v>352</v>
      </c>
      <c r="B22" s="10" t="s">
        <v>36</v>
      </c>
      <c r="C22" s="11">
        <v>0</v>
      </c>
      <c r="D22" s="12">
        <v>0</v>
      </c>
      <c r="E22" s="12">
        <v>460000</v>
      </c>
      <c r="F22" s="13">
        <v>460000</v>
      </c>
      <c r="G22" s="12">
        <v>0</v>
      </c>
      <c r="H22" s="72">
        <v>0</v>
      </c>
      <c r="I22" s="90">
        <v>0</v>
      </c>
      <c r="J22" s="83">
        <v>0</v>
      </c>
      <c r="K22" s="83">
        <v>0</v>
      </c>
      <c r="L22" s="97">
        <v>0</v>
      </c>
      <c r="M22" s="72">
        <v>0</v>
      </c>
      <c r="N22" s="83">
        <v>0</v>
      </c>
      <c r="O22" s="84">
        <v>0</v>
      </c>
      <c r="P22" s="137">
        <v>0</v>
      </c>
      <c r="Q22" s="123">
        <v>0</v>
      </c>
      <c r="R22" s="123">
        <v>0</v>
      </c>
      <c r="S22" s="151">
        <v>0</v>
      </c>
      <c r="T22" s="126">
        <f>Q21/22</f>
        <v>68000</v>
      </c>
    </row>
    <row r="23" spans="1:21" x14ac:dyDescent="0.3">
      <c r="A23" s="9">
        <v>353</v>
      </c>
      <c r="B23" s="10" t="s">
        <v>37</v>
      </c>
      <c r="C23" s="11">
        <v>0</v>
      </c>
      <c r="D23" s="12">
        <v>0</v>
      </c>
      <c r="E23" s="12">
        <v>100000</v>
      </c>
      <c r="F23" s="13">
        <v>100000</v>
      </c>
      <c r="G23" s="12">
        <v>0</v>
      </c>
      <c r="H23" s="72">
        <v>0</v>
      </c>
      <c r="I23" s="90">
        <v>0</v>
      </c>
      <c r="J23" s="83">
        <v>0</v>
      </c>
      <c r="K23" s="83">
        <v>0</v>
      </c>
      <c r="L23" s="97">
        <v>0</v>
      </c>
      <c r="M23" s="72">
        <v>0</v>
      </c>
      <c r="N23" s="83">
        <v>0</v>
      </c>
      <c r="O23" s="84">
        <v>0</v>
      </c>
      <c r="P23" s="137">
        <v>0</v>
      </c>
      <c r="Q23" s="123">
        <v>0</v>
      </c>
      <c r="R23" s="123">
        <v>0</v>
      </c>
      <c r="S23" s="151">
        <v>0</v>
      </c>
      <c r="T23" s="119"/>
    </row>
    <row r="24" spans="1:21" x14ac:dyDescent="0.3">
      <c r="A24" s="9">
        <v>360</v>
      </c>
      <c r="B24" s="10" t="s">
        <v>38</v>
      </c>
      <c r="C24" s="11">
        <v>228868.5</v>
      </c>
      <c r="D24" s="12">
        <f>C91</f>
        <v>146862.25</v>
      </c>
      <c r="E24" s="12">
        <f xml:space="preserve"> C91</f>
        <v>146862.25</v>
      </c>
      <c r="F24" s="13">
        <v>146862.25</v>
      </c>
      <c r="G24" s="12">
        <v>0</v>
      </c>
      <c r="H24" s="72">
        <f>F91</f>
        <v>42845.689999999944</v>
      </c>
      <c r="I24" s="90">
        <v>42845.69</v>
      </c>
      <c r="J24" s="83">
        <v>0</v>
      </c>
      <c r="K24" s="83">
        <v>148367.54999999999</v>
      </c>
      <c r="L24" s="97">
        <v>0</v>
      </c>
      <c r="M24" s="72">
        <f>K91</f>
        <v>361105.76999999979</v>
      </c>
      <c r="N24" s="83">
        <v>148367.54999999999</v>
      </c>
      <c r="O24" s="84">
        <v>148367.54999999999</v>
      </c>
      <c r="P24" s="137">
        <v>0</v>
      </c>
      <c r="Q24" s="123">
        <v>0</v>
      </c>
      <c r="R24" s="122">
        <f>N91</f>
        <v>201484.66000000015</v>
      </c>
      <c r="S24" s="151">
        <v>61000</v>
      </c>
      <c r="T24" s="119"/>
    </row>
    <row r="25" spans="1:21" x14ac:dyDescent="0.25">
      <c r="A25" s="14"/>
      <c r="B25" s="14" t="s">
        <v>39</v>
      </c>
      <c r="C25" s="15">
        <f t="shared" ref="C25:H25" si="2">SUM(C21:C24)</f>
        <v>1153847.24</v>
      </c>
      <c r="D25" s="14">
        <f t="shared" si="2"/>
        <v>1066862.25</v>
      </c>
      <c r="E25" s="14">
        <f t="shared" si="2"/>
        <v>1626862.25</v>
      </c>
      <c r="F25" s="16">
        <f>SUM(F21:F24)</f>
        <v>1795866.32</v>
      </c>
      <c r="G25" s="14">
        <f>SUM(G21:G24)</f>
        <v>1200000</v>
      </c>
      <c r="H25" s="73">
        <f t="shared" si="2"/>
        <v>1242845.69</v>
      </c>
      <c r="I25" s="14">
        <f t="shared" ref="I25:Q25" si="3">SUM(I21:I24)</f>
        <v>1505556.21</v>
      </c>
      <c r="J25" s="14">
        <f t="shared" si="3"/>
        <v>1245000</v>
      </c>
      <c r="K25" s="14">
        <f t="shared" si="3"/>
        <v>1451018.54</v>
      </c>
      <c r="L25" s="99">
        <f t="shared" si="3"/>
        <v>1496000</v>
      </c>
      <c r="M25" s="73">
        <f t="shared" si="3"/>
        <v>1561105.7699999998</v>
      </c>
      <c r="N25" s="15">
        <f>SUM(N21:N24)</f>
        <v>1606055.78</v>
      </c>
      <c r="O25" s="14">
        <f t="shared" si="3"/>
        <v>1567367.55</v>
      </c>
      <c r="P25" s="139">
        <f>SUM(P21:P24)</f>
        <v>1430272.71</v>
      </c>
      <c r="Q25" s="99">
        <f t="shared" si="3"/>
        <v>1496000</v>
      </c>
      <c r="R25" s="114">
        <f>SUM(R21:R24)</f>
        <v>1719484.6600000001</v>
      </c>
      <c r="S25" s="114">
        <f>SUM(S21:S24)</f>
        <v>1821000</v>
      </c>
      <c r="T25" s="120"/>
    </row>
    <row r="26" spans="1:21" x14ac:dyDescent="0.3">
      <c r="A26" s="9"/>
      <c r="B26" s="10"/>
      <c r="C26" s="18"/>
      <c r="D26" s="19"/>
      <c r="E26" s="20"/>
      <c r="F26" s="21"/>
      <c r="G26" s="12"/>
      <c r="H26" s="87"/>
      <c r="I26" s="90"/>
      <c r="J26" s="88"/>
      <c r="K26" s="88"/>
      <c r="L26" s="100"/>
      <c r="M26" s="87"/>
      <c r="N26" s="88"/>
      <c r="O26" s="88"/>
      <c r="P26" s="140"/>
      <c r="Q26" s="100"/>
      <c r="R26" s="100"/>
      <c r="S26" s="100"/>
    </row>
    <row r="27" spans="1:21" ht="16.2" thickBot="1" x14ac:dyDescent="0.3">
      <c r="A27" s="22"/>
      <c r="B27" s="23" t="s">
        <v>40</v>
      </c>
      <c r="C27" s="25">
        <f>C25+C20</f>
        <v>1303813</v>
      </c>
      <c r="D27" s="24">
        <f>D25+D20</f>
        <v>1208122.25</v>
      </c>
      <c r="E27" s="24">
        <f>E25+E20</f>
        <v>1767500.25</v>
      </c>
      <c r="F27" s="26">
        <f>SUM(F25,F20)</f>
        <v>1951884.97</v>
      </c>
      <c r="G27" s="24">
        <f>G25+G20</f>
        <v>1337700</v>
      </c>
      <c r="H27" s="74">
        <f>H25+H20</f>
        <v>1386545.69</v>
      </c>
      <c r="I27" s="14">
        <f>I25+I20</f>
        <v>1649101.76</v>
      </c>
      <c r="J27" s="14">
        <f>J25+J20</f>
        <v>1348900</v>
      </c>
      <c r="K27" s="14">
        <f>K20+K25</f>
        <v>1530994.96</v>
      </c>
      <c r="L27" s="99">
        <f>L25+L20</f>
        <v>1627700</v>
      </c>
      <c r="M27" s="74">
        <f>M25+M20</f>
        <v>1704805.7699999998</v>
      </c>
      <c r="N27" s="14">
        <f>N20+N25</f>
        <v>1712889.3800000001</v>
      </c>
      <c r="O27" s="14">
        <f>O25+O20</f>
        <v>1681267.55</v>
      </c>
      <c r="P27" s="139">
        <f>P25+P20</f>
        <v>1512129.69</v>
      </c>
      <c r="Q27" s="99">
        <f>Q25+Q20</f>
        <v>1627700</v>
      </c>
      <c r="R27" s="114">
        <f>R25+R20</f>
        <v>1845384.6600000001</v>
      </c>
      <c r="S27" s="114">
        <f>S25+S20</f>
        <v>1959000</v>
      </c>
    </row>
    <row r="28" spans="1:21" x14ac:dyDescent="0.3">
      <c r="A28" s="27" t="s">
        <v>41</v>
      </c>
      <c r="B28" s="37"/>
      <c r="C28" s="28" t="s">
        <v>7</v>
      </c>
      <c r="D28" s="29" t="s">
        <v>6</v>
      </c>
      <c r="E28" s="28" t="s">
        <v>8</v>
      </c>
      <c r="F28" s="28" t="s">
        <v>7</v>
      </c>
      <c r="G28" s="28"/>
      <c r="H28" s="75"/>
      <c r="I28" s="85"/>
      <c r="J28" s="85"/>
      <c r="K28" s="85"/>
      <c r="L28" s="101"/>
      <c r="M28" s="75"/>
      <c r="N28" s="85"/>
      <c r="O28" s="85"/>
      <c r="P28" s="141"/>
      <c r="Q28" s="101"/>
      <c r="R28" s="115"/>
      <c r="S28" s="115"/>
    </row>
    <row r="29" spans="1:21" x14ac:dyDescent="0.3">
      <c r="A29" s="30" t="s">
        <v>42</v>
      </c>
      <c r="B29" s="31" t="s">
        <v>43</v>
      </c>
      <c r="C29" s="33">
        <v>30765.13</v>
      </c>
      <c r="D29" s="32">
        <v>18900</v>
      </c>
      <c r="E29" s="32">
        <v>18900</v>
      </c>
      <c r="F29" s="34">
        <v>20128.71</v>
      </c>
      <c r="G29" s="34">
        <v>18900</v>
      </c>
      <c r="H29" s="72">
        <v>18900</v>
      </c>
      <c r="I29" s="90">
        <v>18956.25</v>
      </c>
      <c r="J29" s="83">
        <v>18900</v>
      </c>
      <c r="K29" s="83">
        <v>13720</v>
      </c>
      <c r="L29" s="98">
        <v>23100</v>
      </c>
      <c r="M29" s="72">
        <v>18900</v>
      </c>
      <c r="N29" s="83">
        <v>19495</v>
      </c>
      <c r="O29" s="84">
        <v>18900</v>
      </c>
      <c r="P29" s="137">
        <v>18877.5</v>
      </c>
      <c r="Q29" s="122">
        <v>23100</v>
      </c>
      <c r="R29" s="123">
        <v>23100</v>
      </c>
      <c r="S29" s="151">
        <f>13*12*175</f>
        <v>27300</v>
      </c>
    </row>
    <row r="30" spans="1:21" x14ac:dyDescent="0.3">
      <c r="A30" s="30" t="s">
        <v>44</v>
      </c>
      <c r="B30" s="31" t="s">
        <v>45</v>
      </c>
      <c r="C30" s="33">
        <v>41356.949999999997</v>
      </c>
      <c r="D30" s="35">
        <v>40000</v>
      </c>
      <c r="E30" s="35">
        <v>40000</v>
      </c>
      <c r="F30" s="36">
        <v>26241.1</v>
      </c>
      <c r="G30" s="34">
        <v>25000</v>
      </c>
      <c r="H30" s="72">
        <v>25000</v>
      </c>
      <c r="I30" s="90">
        <v>17740</v>
      </c>
      <c r="J30" s="83">
        <v>25000</v>
      </c>
      <c r="K30" s="83">
        <v>14725</v>
      </c>
      <c r="L30" s="98">
        <v>25000</v>
      </c>
      <c r="M30" s="72">
        <v>25000</v>
      </c>
      <c r="N30" s="83">
        <v>18145</v>
      </c>
      <c r="O30" s="89">
        <v>30000</v>
      </c>
      <c r="P30" s="138">
        <v>19355.169999999998</v>
      </c>
      <c r="Q30" s="122">
        <v>25000</v>
      </c>
      <c r="R30" s="123">
        <v>25000</v>
      </c>
      <c r="S30" s="151">
        <v>32000</v>
      </c>
    </row>
    <row r="31" spans="1:21" x14ac:dyDescent="0.3">
      <c r="A31" s="30" t="s">
        <v>46</v>
      </c>
      <c r="B31" s="31" t="s">
        <v>47</v>
      </c>
      <c r="C31" s="33">
        <v>7828</v>
      </c>
      <c r="D31" s="35">
        <v>8000</v>
      </c>
      <c r="E31" s="35">
        <v>8000</v>
      </c>
      <c r="F31" s="36">
        <v>11930</v>
      </c>
      <c r="G31" s="34">
        <v>10000</v>
      </c>
      <c r="H31" s="72">
        <v>10000</v>
      </c>
      <c r="I31" s="90">
        <v>14250</v>
      </c>
      <c r="J31" s="83">
        <v>15000</v>
      </c>
      <c r="K31" s="83">
        <v>9800</v>
      </c>
      <c r="L31" s="98">
        <v>18000</v>
      </c>
      <c r="M31" s="72">
        <v>10000</v>
      </c>
      <c r="N31" s="83">
        <v>14109</v>
      </c>
      <c r="O31" s="84">
        <v>15000</v>
      </c>
      <c r="P31" s="137">
        <v>17692.12</v>
      </c>
      <c r="Q31" s="122">
        <v>18000</v>
      </c>
      <c r="R31" s="123">
        <v>18000</v>
      </c>
      <c r="S31" s="151">
        <v>22000</v>
      </c>
    </row>
    <row r="32" spans="1:21" x14ac:dyDescent="0.3">
      <c r="A32" s="30" t="s">
        <v>48</v>
      </c>
      <c r="B32" s="31" t="s">
        <v>49</v>
      </c>
      <c r="C32" s="33">
        <v>0</v>
      </c>
      <c r="D32" s="32">
        <v>5000</v>
      </c>
      <c r="E32" s="32">
        <v>5440</v>
      </c>
      <c r="F32" s="34">
        <v>3179.2</v>
      </c>
      <c r="G32" s="34">
        <v>2000</v>
      </c>
      <c r="H32" s="72">
        <v>2000</v>
      </c>
      <c r="I32" s="90">
        <v>2640</v>
      </c>
      <c r="J32" s="83">
        <v>2000</v>
      </c>
      <c r="K32" s="83">
        <v>1625</v>
      </c>
      <c r="L32" s="98">
        <v>2500</v>
      </c>
      <c r="M32" s="72">
        <v>2000</v>
      </c>
      <c r="N32" s="83">
        <v>2430</v>
      </c>
      <c r="O32" s="84">
        <v>2000</v>
      </c>
      <c r="P32" s="137">
        <v>3116</v>
      </c>
      <c r="Q32" s="122">
        <v>2500</v>
      </c>
      <c r="R32" s="123">
        <v>2500</v>
      </c>
      <c r="S32" s="151">
        <v>4000</v>
      </c>
    </row>
    <row r="33" spans="1:20" x14ac:dyDescent="0.3">
      <c r="A33" s="30" t="s">
        <v>50</v>
      </c>
      <c r="B33" s="31" t="s">
        <v>51</v>
      </c>
      <c r="C33" s="33">
        <v>0</v>
      </c>
      <c r="D33" s="32">
        <v>10000</v>
      </c>
      <c r="E33" s="32">
        <v>10000</v>
      </c>
      <c r="F33" s="34">
        <v>20035.82</v>
      </c>
      <c r="G33" s="34">
        <v>16000</v>
      </c>
      <c r="H33" s="72">
        <v>16000</v>
      </c>
      <c r="I33" s="90">
        <v>33305.29</v>
      </c>
      <c r="J33" s="83">
        <v>30000</v>
      </c>
      <c r="K33" s="83">
        <v>28988.42</v>
      </c>
      <c r="L33" s="98">
        <v>35000</v>
      </c>
      <c r="M33" s="72">
        <v>16000</v>
      </c>
      <c r="N33" s="83">
        <v>36546.92</v>
      </c>
      <c r="O33" s="84">
        <v>30000</v>
      </c>
      <c r="P33" s="137">
        <v>23467.15</v>
      </c>
      <c r="Q33" s="122">
        <v>35000</v>
      </c>
      <c r="R33" s="123">
        <v>35000</v>
      </c>
      <c r="S33" s="151">
        <v>30000</v>
      </c>
    </row>
    <row r="34" spans="1:20" ht="15" customHeight="1" x14ac:dyDescent="0.3">
      <c r="A34" s="30">
        <v>425</v>
      </c>
      <c r="B34" s="31" t="s">
        <v>52</v>
      </c>
      <c r="C34" s="33">
        <v>112331.14</v>
      </c>
      <c r="D34" s="32">
        <v>144500</v>
      </c>
      <c r="E34" s="32">
        <v>144500</v>
      </c>
      <c r="F34" s="34">
        <v>128651.65</v>
      </c>
      <c r="G34" s="34">
        <v>144500</v>
      </c>
      <c r="H34" s="72">
        <v>144500</v>
      </c>
      <c r="I34" s="90">
        <v>139057.60999999999</v>
      </c>
      <c r="J34" s="83">
        <v>160000</v>
      </c>
      <c r="K34" s="83">
        <v>124140.83</v>
      </c>
      <c r="L34" s="98">
        <v>200000</v>
      </c>
      <c r="M34" s="72">
        <v>144500</v>
      </c>
      <c r="N34" s="83">
        <v>191869.36</v>
      </c>
      <c r="O34" s="89">
        <v>180000</v>
      </c>
      <c r="P34" s="138">
        <v>165517.9</v>
      </c>
      <c r="Q34" s="122">
        <v>235000</v>
      </c>
      <c r="R34" s="122">
        <v>210000</v>
      </c>
      <c r="S34" s="151">
        <v>210000</v>
      </c>
    </row>
    <row r="35" spans="1:20" x14ac:dyDescent="0.3">
      <c r="A35" s="30" t="s">
        <v>53</v>
      </c>
      <c r="B35" s="31" t="s">
        <v>154</v>
      </c>
      <c r="C35" s="33">
        <v>45819.73</v>
      </c>
      <c r="D35" s="32">
        <v>56160</v>
      </c>
      <c r="E35" s="32">
        <v>56160</v>
      </c>
      <c r="F35" s="34">
        <v>55523.519999999997</v>
      </c>
      <c r="G35" s="34">
        <v>56160</v>
      </c>
      <c r="H35" s="72">
        <v>56160</v>
      </c>
      <c r="I35" s="90">
        <v>55759.7</v>
      </c>
      <c r="J35" s="83">
        <v>57000</v>
      </c>
      <c r="K35" s="83">
        <v>57664.639999999999</v>
      </c>
      <c r="L35" s="98">
        <v>68640</v>
      </c>
      <c r="M35" s="72">
        <v>56160</v>
      </c>
      <c r="N35" s="83">
        <v>56961.18</v>
      </c>
      <c r="O35" s="84">
        <v>57000</v>
      </c>
      <c r="P35" s="137">
        <v>55133.99</v>
      </c>
      <c r="Q35" s="122">
        <v>68640</v>
      </c>
      <c r="R35" s="123">
        <v>68640</v>
      </c>
      <c r="S35" s="151">
        <v>83460</v>
      </c>
    </row>
    <row r="36" spans="1:20" x14ac:dyDescent="0.3">
      <c r="A36" s="30">
        <v>427</v>
      </c>
      <c r="B36" s="31" t="s">
        <v>54</v>
      </c>
      <c r="C36" s="33">
        <v>0</v>
      </c>
      <c r="D36" s="32">
        <v>0</v>
      </c>
      <c r="E36" s="32">
        <v>0</v>
      </c>
      <c r="F36" s="34">
        <v>0</v>
      </c>
      <c r="G36" s="34">
        <v>0</v>
      </c>
      <c r="H36" s="72">
        <v>0</v>
      </c>
      <c r="I36" s="90">
        <v>0</v>
      </c>
      <c r="J36" s="83">
        <v>0</v>
      </c>
      <c r="K36" s="83">
        <v>0</v>
      </c>
      <c r="L36" s="97">
        <v>0</v>
      </c>
      <c r="M36" s="72">
        <v>0</v>
      </c>
      <c r="N36" s="83">
        <v>0</v>
      </c>
      <c r="O36" s="84">
        <v>0</v>
      </c>
      <c r="P36" s="137">
        <v>0</v>
      </c>
      <c r="Q36" s="122">
        <v>0</v>
      </c>
      <c r="R36" s="123">
        <v>0</v>
      </c>
      <c r="S36" s="151">
        <v>0</v>
      </c>
    </row>
    <row r="37" spans="1:20" x14ac:dyDescent="0.3">
      <c r="A37" s="109">
        <v>428</v>
      </c>
      <c r="B37" s="31" t="s">
        <v>147</v>
      </c>
      <c r="C37" s="110"/>
      <c r="D37" s="111"/>
      <c r="E37" s="111"/>
      <c r="F37" s="112"/>
      <c r="G37" s="112"/>
      <c r="H37" s="113"/>
      <c r="I37" s="90"/>
      <c r="J37" s="83"/>
      <c r="K37" s="83"/>
      <c r="L37" s="97"/>
      <c r="M37" s="113"/>
      <c r="N37" s="83"/>
      <c r="O37" s="84"/>
      <c r="P37" s="137">
        <v>4606.2</v>
      </c>
      <c r="Q37" s="122">
        <v>10000</v>
      </c>
      <c r="R37" s="123">
        <v>10000</v>
      </c>
      <c r="S37" s="151">
        <v>6000</v>
      </c>
    </row>
    <row r="38" spans="1:20" x14ac:dyDescent="0.3">
      <c r="A38" s="37"/>
      <c r="B38" s="37" t="s">
        <v>55</v>
      </c>
      <c r="C38" s="38">
        <f t="shared" ref="C38:H38" si="4">SUM(C29:C36)</f>
        <v>238100.95</v>
      </c>
      <c r="D38" s="37">
        <f t="shared" si="4"/>
        <v>282560</v>
      </c>
      <c r="E38" s="38">
        <f t="shared" si="4"/>
        <v>283000</v>
      </c>
      <c r="F38" s="39">
        <f t="shared" si="4"/>
        <v>265690</v>
      </c>
      <c r="G38" s="37">
        <f t="shared" si="4"/>
        <v>272560</v>
      </c>
      <c r="H38" s="37">
        <f t="shared" si="4"/>
        <v>272560</v>
      </c>
      <c r="I38" s="53">
        <f t="shared" ref="I38:O38" si="5">SUM(I29:I36)</f>
        <v>281708.84999999998</v>
      </c>
      <c r="J38" s="52">
        <f t="shared" si="5"/>
        <v>307900</v>
      </c>
      <c r="K38" s="52">
        <f t="shared" si="5"/>
        <v>250663.89</v>
      </c>
      <c r="L38" s="102">
        <f t="shared" si="5"/>
        <v>372240</v>
      </c>
      <c r="M38" s="37">
        <f t="shared" ref="M38" si="6">SUM(M29:M36)</f>
        <v>272560</v>
      </c>
      <c r="N38" s="53">
        <f>SUM(N29:N36)</f>
        <v>339556.45999999996</v>
      </c>
      <c r="O38" s="52">
        <f t="shared" si="5"/>
        <v>332900</v>
      </c>
      <c r="P38" s="142">
        <f>SUM(P29:P37)</f>
        <v>307766.03000000003</v>
      </c>
      <c r="Q38" s="102">
        <f>SUM(Q29:Q37)</f>
        <v>417240</v>
      </c>
      <c r="R38" s="116">
        <f>SUM(R29:R37)</f>
        <v>392240</v>
      </c>
      <c r="S38" s="116">
        <f>SUM(S29:S37)</f>
        <v>414760</v>
      </c>
    </row>
    <row r="39" spans="1:20" x14ac:dyDescent="0.3">
      <c r="A39" s="30" t="s">
        <v>56</v>
      </c>
      <c r="B39" s="31" t="s">
        <v>57</v>
      </c>
      <c r="C39" s="33">
        <v>6389.96</v>
      </c>
      <c r="D39" s="32">
        <v>8000</v>
      </c>
      <c r="E39" s="32">
        <v>8000</v>
      </c>
      <c r="F39" s="34">
        <v>10205.89</v>
      </c>
      <c r="G39" s="34">
        <v>4000</v>
      </c>
      <c r="H39" s="72">
        <v>4000</v>
      </c>
      <c r="I39" s="90">
        <v>10204.39</v>
      </c>
      <c r="J39" s="83">
        <v>3000</v>
      </c>
      <c r="K39" s="83">
        <v>7305.09</v>
      </c>
      <c r="L39" s="98">
        <v>8000</v>
      </c>
      <c r="M39" s="72">
        <v>4000</v>
      </c>
      <c r="N39" s="83">
        <v>12203.47</v>
      </c>
      <c r="O39" s="89">
        <v>4368</v>
      </c>
      <c r="P39" s="138">
        <v>4758.55</v>
      </c>
      <c r="Q39" s="122">
        <v>8875</v>
      </c>
      <c r="R39" s="125">
        <v>8080.19</v>
      </c>
      <c r="S39" s="151">
        <v>5790</v>
      </c>
      <c r="T39" s="154"/>
    </row>
    <row r="40" spans="1:20" x14ac:dyDescent="0.3">
      <c r="A40" s="30" t="s">
        <v>58</v>
      </c>
      <c r="B40" s="31" t="s">
        <v>59</v>
      </c>
      <c r="C40" s="33">
        <v>349.88</v>
      </c>
      <c r="D40" s="32">
        <v>1000</v>
      </c>
      <c r="E40" s="32">
        <v>1000</v>
      </c>
      <c r="F40" s="34">
        <v>822.12</v>
      </c>
      <c r="G40" s="34">
        <v>1000</v>
      </c>
      <c r="H40" s="72">
        <v>1000</v>
      </c>
      <c r="I40" s="90">
        <v>1324.72</v>
      </c>
      <c r="J40" s="83">
        <v>1000</v>
      </c>
      <c r="K40" s="83">
        <v>735.7</v>
      </c>
      <c r="L40" s="98">
        <v>1000</v>
      </c>
      <c r="M40" s="72">
        <v>1000</v>
      </c>
      <c r="N40" s="83">
        <v>794.02</v>
      </c>
      <c r="O40" s="84">
        <v>1000</v>
      </c>
      <c r="P40" s="137">
        <v>352.45</v>
      </c>
      <c r="Q40" s="122">
        <v>1000</v>
      </c>
      <c r="R40" s="123">
        <v>1000</v>
      </c>
      <c r="S40" s="151">
        <v>1000</v>
      </c>
    </row>
    <row r="41" spans="1:20" x14ac:dyDescent="0.3">
      <c r="A41" s="30" t="s">
        <v>60</v>
      </c>
      <c r="B41" s="31" t="s">
        <v>61</v>
      </c>
      <c r="C41" s="33">
        <v>185.4</v>
      </c>
      <c r="D41" s="32">
        <v>2000</v>
      </c>
      <c r="E41" s="32">
        <v>2000</v>
      </c>
      <c r="F41" s="34">
        <v>44.45</v>
      </c>
      <c r="G41" s="34">
        <v>1000</v>
      </c>
      <c r="H41" s="72">
        <v>1000</v>
      </c>
      <c r="I41" s="90">
        <v>0</v>
      </c>
      <c r="J41" s="83">
        <v>1500</v>
      </c>
      <c r="K41" s="83">
        <v>448.9</v>
      </c>
      <c r="L41" s="98">
        <v>1500</v>
      </c>
      <c r="M41" s="72">
        <v>1000</v>
      </c>
      <c r="N41" s="83">
        <v>362</v>
      </c>
      <c r="O41" s="84">
        <v>1500</v>
      </c>
      <c r="P41" s="137">
        <v>398.59</v>
      </c>
      <c r="Q41" s="122">
        <v>1500</v>
      </c>
      <c r="R41" s="123">
        <v>1500</v>
      </c>
      <c r="S41" s="151">
        <v>650</v>
      </c>
    </row>
    <row r="42" spans="1:20" x14ac:dyDescent="0.3">
      <c r="A42" s="30" t="s">
        <v>62</v>
      </c>
      <c r="B42" s="31" t="s">
        <v>63</v>
      </c>
      <c r="C42" s="33">
        <v>3664.29</v>
      </c>
      <c r="D42" s="32">
        <v>4000</v>
      </c>
      <c r="E42" s="32">
        <v>4000</v>
      </c>
      <c r="F42" s="34">
        <v>3830.08</v>
      </c>
      <c r="G42" s="34">
        <v>4000</v>
      </c>
      <c r="H42" s="72">
        <v>4000</v>
      </c>
      <c r="I42" s="90">
        <v>3817.75</v>
      </c>
      <c r="J42" s="83">
        <v>4000</v>
      </c>
      <c r="K42" s="83">
        <v>2932.83</v>
      </c>
      <c r="L42" s="98">
        <v>4000</v>
      </c>
      <c r="M42" s="72">
        <v>4000</v>
      </c>
      <c r="N42" s="83">
        <v>3791.19</v>
      </c>
      <c r="O42" s="84">
        <v>4000</v>
      </c>
      <c r="P42" s="137">
        <v>2120.59</v>
      </c>
      <c r="Q42" s="122">
        <v>4000</v>
      </c>
      <c r="R42" s="123">
        <v>4000</v>
      </c>
      <c r="S42" s="151">
        <v>3000</v>
      </c>
    </row>
    <row r="43" spans="1:20" x14ac:dyDescent="0.3">
      <c r="A43" s="30" t="s">
        <v>64</v>
      </c>
      <c r="B43" s="31" t="s">
        <v>65</v>
      </c>
      <c r="C43" s="33">
        <v>7710.43</v>
      </c>
      <c r="D43" s="32">
        <v>10000</v>
      </c>
      <c r="E43" s="32">
        <v>10000</v>
      </c>
      <c r="F43" s="34">
        <v>7639.79</v>
      </c>
      <c r="G43" s="34">
        <v>10000</v>
      </c>
      <c r="H43" s="72">
        <v>10000</v>
      </c>
      <c r="I43" s="90">
        <v>4498.87</v>
      </c>
      <c r="J43" s="83">
        <v>30000</v>
      </c>
      <c r="K43" s="83">
        <v>29313.56</v>
      </c>
      <c r="L43" s="98">
        <v>20000</v>
      </c>
      <c r="M43" s="72">
        <v>10000</v>
      </c>
      <c r="N43" s="83">
        <v>53230.93</v>
      </c>
      <c r="O43" s="89">
        <v>60000</v>
      </c>
      <c r="P43" s="138">
        <v>9040.35</v>
      </c>
      <c r="Q43" s="122">
        <v>15000</v>
      </c>
      <c r="R43" s="123">
        <v>15000</v>
      </c>
      <c r="S43" s="151">
        <v>15000</v>
      </c>
    </row>
    <row r="44" spans="1:20" x14ac:dyDescent="0.3">
      <c r="A44" s="30" t="s">
        <v>66</v>
      </c>
      <c r="B44" s="31" t="s">
        <v>67</v>
      </c>
      <c r="C44" s="33">
        <v>8621.2900000000009</v>
      </c>
      <c r="D44" s="32">
        <v>10000</v>
      </c>
      <c r="E44" s="32">
        <v>10000</v>
      </c>
      <c r="F44" s="34">
        <v>1505.34</v>
      </c>
      <c r="G44" s="34">
        <v>10000</v>
      </c>
      <c r="H44" s="72">
        <v>10000</v>
      </c>
      <c r="I44" s="90">
        <v>1656.41</v>
      </c>
      <c r="J44" s="83">
        <v>5000</v>
      </c>
      <c r="K44" s="83">
        <v>7682.54</v>
      </c>
      <c r="L44" s="98">
        <v>55000</v>
      </c>
      <c r="M44" s="72">
        <v>10000</v>
      </c>
      <c r="N44" s="83">
        <v>2535.7199999999998</v>
      </c>
      <c r="O44" s="84">
        <v>5000</v>
      </c>
      <c r="P44" s="137">
        <v>3897.41</v>
      </c>
      <c r="Q44" s="122">
        <v>15000</v>
      </c>
      <c r="R44" s="123">
        <v>15000</v>
      </c>
      <c r="S44" s="151">
        <v>10000</v>
      </c>
    </row>
    <row r="45" spans="1:20" x14ac:dyDescent="0.3">
      <c r="A45" s="30" t="s">
        <v>121</v>
      </c>
      <c r="B45" s="31" t="s">
        <v>145</v>
      </c>
      <c r="C45" s="33"/>
      <c r="D45" s="32"/>
      <c r="E45" s="32"/>
      <c r="F45" s="34"/>
      <c r="G45" s="34"/>
      <c r="H45" s="72"/>
      <c r="I45" s="90">
        <v>0</v>
      </c>
      <c r="J45" s="83">
        <v>30000</v>
      </c>
      <c r="K45" s="83">
        <v>9654.2199999999993</v>
      </c>
      <c r="L45" s="98">
        <v>20000</v>
      </c>
      <c r="M45" s="72"/>
      <c r="N45" s="83">
        <v>9322.9</v>
      </c>
      <c r="O45" s="84">
        <v>30000</v>
      </c>
      <c r="P45" s="137">
        <v>0</v>
      </c>
      <c r="Q45" s="122">
        <v>10000</v>
      </c>
      <c r="R45" s="123">
        <v>10000</v>
      </c>
      <c r="S45" s="151">
        <v>5000</v>
      </c>
    </row>
    <row r="46" spans="1:20" x14ac:dyDescent="0.3">
      <c r="A46" s="30" t="s">
        <v>140</v>
      </c>
      <c r="B46" s="31" t="s">
        <v>141</v>
      </c>
      <c r="C46" s="33"/>
      <c r="D46" s="32"/>
      <c r="E46" s="32"/>
      <c r="F46" s="34"/>
      <c r="G46" s="34"/>
      <c r="H46" s="72"/>
      <c r="I46" s="90"/>
      <c r="J46" s="83"/>
      <c r="K46" s="83"/>
      <c r="L46" s="98">
        <v>5000</v>
      </c>
      <c r="M46" s="72"/>
      <c r="N46" s="83"/>
      <c r="O46" s="84"/>
      <c r="P46" s="137">
        <v>486.35</v>
      </c>
      <c r="Q46" s="122">
        <v>5000</v>
      </c>
      <c r="R46" s="123">
        <v>5000</v>
      </c>
      <c r="S46" s="151">
        <v>2800</v>
      </c>
    </row>
    <row r="47" spans="1:20" x14ac:dyDescent="0.3">
      <c r="A47" s="30" t="s">
        <v>68</v>
      </c>
      <c r="B47" s="31" t="s">
        <v>69</v>
      </c>
      <c r="C47" s="33">
        <v>247.95</v>
      </c>
      <c r="D47" s="32">
        <v>1500</v>
      </c>
      <c r="E47" s="32">
        <v>1500</v>
      </c>
      <c r="F47" s="34">
        <v>247.95</v>
      </c>
      <c r="G47" s="34">
        <v>1000</v>
      </c>
      <c r="H47" s="72">
        <v>1000</v>
      </c>
      <c r="I47" s="90">
        <v>260.33999999999997</v>
      </c>
      <c r="J47" s="83">
        <v>500</v>
      </c>
      <c r="K47" s="83">
        <v>273.35000000000002</v>
      </c>
      <c r="L47" s="98">
        <v>500</v>
      </c>
      <c r="M47" s="72">
        <v>1000</v>
      </c>
      <c r="N47" s="83">
        <v>273.35000000000002</v>
      </c>
      <c r="O47" s="84">
        <v>500</v>
      </c>
      <c r="P47" s="137">
        <v>273.35000000000002</v>
      </c>
      <c r="Q47" s="122">
        <v>500</v>
      </c>
      <c r="R47" s="123">
        <v>500</v>
      </c>
      <c r="S47" s="151">
        <v>500</v>
      </c>
    </row>
    <row r="48" spans="1:20" ht="18" customHeight="1" x14ac:dyDescent="0.3">
      <c r="A48" s="30">
        <v>525</v>
      </c>
      <c r="B48" s="31" t="s">
        <v>70</v>
      </c>
      <c r="C48" s="33">
        <v>290.8</v>
      </c>
      <c r="D48" s="32">
        <v>3000</v>
      </c>
      <c r="E48" s="32">
        <v>3000</v>
      </c>
      <c r="F48" s="34">
        <v>0</v>
      </c>
      <c r="G48" s="34">
        <v>3000</v>
      </c>
      <c r="H48" s="72">
        <v>3000</v>
      </c>
      <c r="I48" s="90">
        <v>330</v>
      </c>
      <c r="J48" s="83">
        <v>1500</v>
      </c>
      <c r="K48" s="83">
        <v>0</v>
      </c>
      <c r="L48" s="98">
        <v>1500</v>
      </c>
      <c r="M48" s="72">
        <v>3000</v>
      </c>
      <c r="N48" s="83">
        <v>0</v>
      </c>
      <c r="O48" s="84">
        <v>1500</v>
      </c>
      <c r="P48" s="137">
        <v>4420.2</v>
      </c>
      <c r="Q48" s="122">
        <v>5000</v>
      </c>
      <c r="R48" s="122">
        <v>6000</v>
      </c>
      <c r="S48" s="151">
        <v>6000</v>
      </c>
    </row>
    <row r="49" spans="1:20" x14ac:dyDescent="0.3">
      <c r="A49" s="30" t="s">
        <v>71</v>
      </c>
      <c r="B49" s="31" t="s">
        <v>72</v>
      </c>
      <c r="C49" s="33">
        <v>17924.62</v>
      </c>
      <c r="D49" s="32">
        <v>10000</v>
      </c>
      <c r="E49" s="32">
        <v>10000</v>
      </c>
      <c r="F49" s="34">
        <v>15903.5</v>
      </c>
      <c r="G49" s="34">
        <v>15000</v>
      </c>
      <c r="H49" s="72">
        <v>15000</v>
      </c>
      <c r="I49" s="90">
        <v>18688.400000000001</v>
      </c>
      <c r="J49" s="83">
        <v>20000</v>
      </c>
      <c r="K49" s="83">
        <v>20221.39</v>
      </c>
      <c r="L49" s="98">
        <v>35000</v>
      </c>
      <c r="M49" s="72">
        <v>15000</v>
      </c>
      <c r="N49" s="83">
        <v>28047.87</v>
      </c>
      <c r="O49" s="89">
        <v>25000</v>
      </c>
      <c r="P49" s="138">
        <v>20802.57</v>
      </c>
      <c r="Q49" s="122">
        <v>35000</v>
      </c>
      <c r="R49" s="123">
        <v>35000</v>
      </c>
      <c r="S49" s="151">
        <v>30000</v>
      </c>
    </row>
    <row r="50" spans="1:20" x14ac:dyDescent="0.3">
      <c r="A50" s="30" t="s">
        <v>73</v>
      </c>
      <c r="B50" s="40" t="s">
        <v>74</v>
      </c>
      <c r="C50" s="33">
        <v>52.8</v>
      </c>
      <c r="D50" s="32">
        <v>1000</v>
      </c>
      <c r="E50" s="32">
        <v>1000</v>
      </c>
      <c r="F50" s="34">
        <v>75.900000000000006</v>
      </c>
      <c r="G50" s="34">
        <v>500</v>
      </c>
      <c r="H50" s="72">
        <v>500</v>
      </c>
      <c r="I50" s="90">
        <v>0</v>
      </c>
      <c r="J50" s="83">
        <v>500</v>
      </c>
      <c r="K50" s="83">
        <v>0</v>
      </c>
      <c r="L50" s="97">
        <v>500</v>
      </c>
      <c r="M50" s="72">
        <v>500</v>
      </c>
      <c r="N50" s="83">
        <v>0</v>
      </c>
      <c r="O50" s="84">
        <v>500</v>
      </c>
      <c r="P50" s="137">
        <v>161.19999999999999</v>
      </c>
      <c r="Q50" s="123">
        <v>500</v>
      </c>
      <c r="R50" s="123">
        <v>500</v>
      </c>
      <c r="S50" s="151">
        <v>500</v>
      </c>
      <c r="T50" s="49"/>
    </row>
    <row r="51" spans="1:20" x14ac:dyDescent="0.3">
      <c r="A51" s="30" t="s">
        <v>75</v>
      </c>
      <c r="B51" s="31" t="s">
        <v>76</v>
      </c>
      <c r="C51" s="33">
        <v>47561.18</v>
      </c>
      <c r="D51" s="32">
        <v>50000</v>
      </c>
      <c r="E51" s="32">
        <v>50000</v>
      </c>
      <c r="F51" s="34">
        <v>39503.08</v>
      </c>
      <c r="G51" s="34">
        <v>45000</v>
      </c>
      <c r="H51" s="72">
        <v>45000</v>
      </c>
      <c r="I51" s="90">
        <v>51732.32</v>
      </c>
      <c r="J51" s="83">
        <v>55000</v>
      </c>
      <c r="K51" s="83">
        <v>51233.57</v>
      </c>
      <c r="L51" s="98">
        <v>70000</v>
      </c>
      <c r="M51" s="72">
        <v>45000</v>
      </c>
      <c r="N51" s="83">
        <v>64850.93</v>
      </c>
      <c r="O51" s="89">
        <v>70000</v>
      </c>
      <c r="P51" s="138">
        <v>53157.42</v>
      </c>
      <c r="Q51" s="122">
        <v>75000</v>
      </c>
      <c r="R51" s="123">
        <v>75000</v>
      </c>
      <c r="S51" s="151">
        <v>75000</v>
      </c>
    </row>
    <row r="52" spans="1:20" x14ac:dyDescent="0.3">
      <c r="A52" s="30" t="s">
        <v>77</v>
      </c>
      <c r="B52" s="31" t="s">
        <v>78</v>
      </c>
      <c r="C52" s="33">
        <v>29822.68</v>
      </c>
      <c r="D52" s="32">
        <v>30000</v>
      </c>
      <c r="E52" s="32">
        <v>30000</v>
      </c>
      <c r="F52" s="34">
        <v>41980.46</v>
      </c>
      <c r="G52" s="34">
        <v>35000</v>
      </c>
      <c r="H52" s="72">
        <v>35000</v>
      </c>
      <c r="I52" s="90">
        <v>31674.21</v>
      </c>
      <c r="J52" s="83">
        <v>30000</v>
      </c>
      <c r="K52" s="83">
        <v>21104.85</v>
      </c>
      <c r="L52" s="98">
        <v>30000</v>
      </c>
      <c r="M52" s="72">
        <v>35000</v>
      </c>
      <c r="N52" s="83">
        <v>32045.27</v>
      </c>
      <c r="O52" s="84">
        <v>30000</v>
      </c>
      <c r="P52" s="137">
        <v>37838.22</v>
      </c>
      <c r="Q52" s="122">
        <v>35000</v>
      </c>
      <c r="R52" s="123">
        <v>35000</v>
      </c>
      <c r="S52" s="151">
        <v>45000</v>
      </c>
    </row>
    <row r="53" spans="1:20" x14ac:dyDescent="0.3">
      <c r="A53" s="30" t="s">
        <v>79</v>
      </c>
      <c r="B53" s="31" t="s">
        <v>80</v>
      </c>
      <c r="C53" s="33">
        <v>18</v>
      </c>
      <c r="D53" s="32">
        <v>1000</v>
      </c>
      <c r="E53" s="32">
        <v>1000</v>
      </c>
      <c r="F53" s="34">
        <v>503.16</v>
      </c>
      <c r="G53" s="34">
        <v>1500</v>
      </c>
      <c r="H53" s="72">
        <v>1500</v>
      </c>
      <c r="I53" s="90">
        <v>8225.32</v>
      </c>
      <c r="J53" s="83">
        <v>1500</v>
      </c>
      <c r="K53" s="83">
        <v>3732.42</v>
      </c>
      <c r="L53" s="98">
        <v>11500</v>
      </c>
      <c r="M53" s="72">
        <v>1500</v>
      </c>
      <c r="N53" s="83">
        <v>0</v>
      </c>
      <c r="O53" s="89">
        <v>11500</v>
      </c>
      <c r="P53" s="138">
        <v>6044.97</v>
      </c>
      <c r="Q53" s="122">
        <v>11500</v>
      </c>
      <c r="R53" s="123">
        <v>11500</v>
      </c>
      <c r="S53" s="151">
        <v>10000</v>
      </c>
    </row>
    <row r="54" spans="1:20" x14ac:dyDescent="0.3">
      <c r="A54" s="30">
        <v>529</v>
      </c>
      <c r="B54" s="31" t="s">
        <v>81</v>
      </c>
      <c r="C54" s="33">
        <v>8843.08</v>
      </c>
      <c r="D54" s="32">
        <v>8000</v>
      </c>
      <c r="E54" s="32">
        <v>8000</v>
      </c>
      <c r="F54" s="34">
        <v>12291.24</v>
      </c>
      <c r="G54" s="34">
        <v>10000</v>
      </c>
      <c r="H54" s="72">
        <v>10000</v>
      </c>
      <c r="I54" s="90">
        <v>15170</v>
      </c>
      <c r="J54" s="83">
        <v>15000</v>
      </c>
      <c r="K54" s="83">
        <v>16451.169999999998</v>
      </c>
      <c r="L54" s="98">
        <v>22000</v>
      </c>
      <c r="M54" s="72">
        <v>10000</v>
      </c>
      <c r="N54" s="83">
        <v>15507.11</v>
      </c>
      <c r="O54" s="89">
        <v>18000</v>
      </c>
      <c r="P54" s="138">
        <v>16098.86</v>
      </c>
      <c r="Q54" s="122">
        <v>22000</v>
      </c>
      <c r="R54" s="123">
        <v>22000</v>
      </c>
      <c r="S54" s="151">
        <v>23000</v>
      </c>
    </row>
    <row r="55" spans="1:20" x14ac:dyDescent="0.3">
      <c r="A55" s="30">
        <v>531</v>
      </c>
      <c r="B55" s="31" t="s">
        <v>82</v>
      </c>
      <c r="C55" s="33">
        <v>140823.57999999999</v>
      </c>
      <c r="D55" s="32">
        <v>170000</v>
      </c>
      <c r="E55" s="32">
        <v>170000</v>
      </c>
      <c r="F55" s="34">
        <v>262661.46000000002</v>
      </c>
      <c r="G55" s="34">
        <v>200000</v>
      </c>
      <c r="H55" s="72">
        <v>200000</v>
      </c>
      <c r="I55" s="90">
        <v>187987.56</v>
      </c>
      <c r="J55" s="83">
        <v>270000</v>
      </c>
      <c r="K55" s="83">
        <v>191358.6</v>
      </c>
      <c r="L55" s="98">
        <v>290000</v>
      </c>
      <c r="M55" s="72">
        <v>200000</v>
      </c>
      <c r="N55" s="83">
        <v>262235.56</v>
      </c>
      <c r="O55" s="89">
        <v>240000</v>
      </c>
      <c r="P55" s="138">
        <v>266455.71000000002</v>
      </c>
      <c r="Q55" s="122">
        <v>295000</v>
      </c>
      <c r="R55" s="122">
        <v>385000</v>
      </c>
      <c r="S55" s="151">
        <v>385000</v>
      </c>
    </row>
    <row r="56" spans="1:20" x14ac:dyDescent="0.3">
      <c r="A56" s="30">
        <v>533</v>
      </c>
      <c r="B56" s="31" t="s">
        <v>83</v>
      </c>
      <c r="C56" s="33">
        <v>0</v>
      </c>
      <c r="D56" s="32">
        <v>6000</v>
      </c>
      <c r="E56" s="32">
        <v>6000</v>
      </c>
      <c r="F56" s="34">
        <v>1573.37</v>
      </c>
      <c r="G56" s="34">
        <v>6000</v>
      </c>
      <c r="H56" s="72">
        <v>6000</v>
      </c>
      <c r="I56" s="90">
        <v>0</v>
      </c>
      <c r="J56" s="83">
        <v>5000</v>
      </c>
      <c r="K56" s="83">
        <v>2485.5</v>
      </c>
      <c r="L56" s="98">
        <v>10000</v>
      </c>
      <c r="M56" s="72">
        <v>6000</v>
      </c>
      <c r="N56" s="83">
        <v>6597.3</v>
      </c>
      <c r="O56" s="89">
        <v>8000</v>
      </c>
      <c r="P56" s="138">
        <v>1796.9</v>
      </c>
      <c r="Q56" s="122">
        <v>10000</v>
      </c>
      <c r="R56" s="123">
        <v>10000</v>
      </c>
      <c r="S56" s="151">
        <v>5000</v>
      </c>
    </row>
    <row r="57" spans="1:20" x14ac:dyDescent="0.3">
      <c r="A57" s="30">
        <v>534</v>
      </c>
      <c r="B57" s="31" t="s">
        <v>84</v>
      </c>
      <c r="C57" s="33">
        <v>52633.66</v>
      </c>
      <c r="D57" s="32">
        <v>53000</v>
      </c>
      <c r="E57" s="32">
        <v>53000</v>
      </c>
      <c r="F57" s="34">
        <v>52816.91</v>
      </c>
      <c r="G57" s="34">
        <v>53000</v>
      </c>
      <c r="H57" s="72">
        <v>53000</v>
      </c>
      <c r="I57" s="90">
        <v>53134.65</v>
      </c>
      <c r="J57" s="83">
        <v>4000</v>
      </c>
      <c r="K57" s="83">
        <v>6062.57</v>
      </c>
      <c r="L57" s="98">
        <v>5000</v>
      </c>
      <c r="M57" s="72">
        <v>53000</v>
      </c>
      <c r="N57" s="83">
        <v>5365.04</v>
      </c>
      <c r="O57" s="84">
        <v>4000</v>
      </c>
      <c r="P57" s="137">
        <v>3899.16</v>
      </c>
      <c r="Q57" s="122">
        <v>5000</v>
      </c>
      <c r="R57" s="123">
        <v>5000</v>
      </c>
      <c r="S57" s="151">
        <v>5000</v>
      </c>
    </row>
    <row r="58" spans="1:20" x14ac:dyDescent="0.3">
      <c r="A58" s="30">
        <v>535</v>
      </c>
      <c r="B58" s="31" t="s">
        <v>85</v>
      </c>
      <c r="C58" s="33">
        <v>70224.539999999994</v>
      </c>
      <c r="D58" s="32">
        <v>40000</v>
      </c>
      <c r="E58" s="32">
        <v>70000</v>
      </c>
      <c r="F58" s="34">
        <v>46691.76</v>
      </c>
      <c r="G58" s="34">
        <v>0</v>
      </c>
      <c r="H58" s="72">
        <v>0</v>
      </c>
      <c r="I58" s="90">
        <v>0</v>
      </c>
      <c r="J58" s="83">
        <v>100000</v>
      </c>
      <c r="K58" s="83">
        <v>89186.69</v>
      </c>
      <c r="L58" s="98">
        <v>0</v>
      </c>
      <c r="M58" s="72">
        <v>0</v>
      </c>
      <c r="N58" s="83">
        <v>89186.69</v>
      </c>
      <c r="O58" s="89">
        <v>170000</v>
      </c>
      <c r="P58" s="138">
        <v>1830.85</v>
      </c>
      <c r="Q58" s="122">
        <v>0</v>
      </c>
      <c r="R58" s="122">
        <v>1500</v>
      </c>
      <c r="S58" s="151">
        <v>240000</v>
      </c>
    </row>
    <row r="59" spans="1:20" x14ac:dyDescent="0.3">
      <c r="A59" s="30">
        <v>536</v>
      </c>
      <c r="B59" s="31" t="s">
        <v>86</v>
      </c>
      <c r="C59" s="33">
        <v>28338.77</v>
      </c>
      <c r="D59" s="32">
        <v>30000</v>
      </c>
      <c r="E59" s="32">
        <v>30000</v>
      </c>
      <c r="F59" s="34">
        <v>34038.58</v>
      </c>
      <c r="G59" s="34">
        <v>45000</v>
      </c>
      <c r="H59" s="72">
        <v>45000</v>
      </c>
      <c r="I59" s="90">
        <v>39802.17</v>
      </c>
      <c r="J59" s="83">
        <v>45000</v>
      </c>
      <c r="K59" s="83">
        <v>37778.46</v>
      </c>
      <c r="L59" s="98">
        <v>45000</v>
      </c>
      <c r="M59" s="72">
        <v>45000</v>
      </c>
      <c r="N59" s="83">
        <v>45777.94</v>
      </c>
      <c r="O59" s="84">
        <v>45000</v>
      </c>
      <c r="P59" s="137">
        <v>22802.79</v>
      </c>
      <c r="Q59" s="122">
        <v>45000</v>
      </c>
      <c r="R59" s="123">
        <v>45000</v>
      </c>
      <c r="S59" s="151">
        <v>35000</v>
      </c>
    </row>
    <row r="60" spans="1:20" x14ac:dyDescent="0.3">
      <c r="A60" s="30">
        <v>537</v>
      </c>
      <c r="B60" s="31" t="s">
        <v>87</v>
      </c>
      <c r="C60" s="33">
        <v>205000</v>
      </c>
      <c r="D60" s="32">
        <v>120000</v>
      </c>
      <c r="E60" s="32">
        <v>140000</v>
      </c>
      <c r="F60" s="34">
        <v>140000</v>
      </c>
      <c r="G60" s="34">
        <v>153140</v>
      </c>
      <c r="H60" s="72">
        <f>G60+F91</f>
        <v>195985.68999999994</v>
      </c>
      <c r="I60" s="90">
        <v>153120</v>
      </c>
      <c r="J60" s="83">
        <v>180000</v>
      </c>
      <c r="K60" s="83">
        <v>135000</v>
      </c>
      <c r="L60" s="98">
        <v>200000</v>
      </c>
      <c r="M60" s="72">
        <f>L60+K91</f>
        <v>561105.76999999979</v>
      </c>
      <c r="N60" s="83">
        <v>180000</v>
      </c>
      <c r="O60" s="84">
        <v>180000</v>
      </c>
      <c r="P60" s="137">
        <v>170000</v>
      </c>
      <c r="Q60" s="122">
        <v>200000</v>
      </c>
      <c r="R60" s="123">
        <v>200000</v>
      </c>
      <c r="S60" s="151">
        <v>230000</v>
      </c>
    </row>
    <row r="61" spans="1:20" x14ac:dyDescent="0.3">
      <c r="A61" s="30" t="s">
        <v>130</v>
      </c>
      <c r="B61" s="31" t="s">
        <v>129</v>
      </c>
      <c r="C61" s="33"/>
      <c r="D61" s="32"/>
      <c r="E61" s="32"/>
      <c r="F61" s="34"/>
      <c r="G61" s="34"/>
      <c r="H61" s="72">
        <v>0</v>
      </c>
      <c r="I61" s="90">
        <v>0</v>
      </c>
      <c r="J61" s="83">
        <v>0</v>
      </c>
      <c r="K61" s="83">
        <v>50000</v>
      </c>
      <c r="L61" s="97">
        <v>0</v>
      </c>
      <c r="M61" s="72">
        <v>0</v>
      </c>
      <c r="N61" s="83">
        <v>50000</v>
      </c>
      <c r="O61" s="89">
        <v>50000</v>
      </c>
      <c r="P61" s="138">
        <v>0</v>
      </c>
      <c r="Q61" s="123">
        <v>0</v>
      </c>
      <c r="R61" s="123">
        <v>0</v>
      </c>
      <c r="S61" s="151">
        <v>0</v>
      </c>
    </row>
    <row r="62" spans="1:20" x14ac:dyDescent="0.3">
      <c r="A62" s="30">
        <v>538</v>
      </c>
      <c r="B62" s="31" t="s">
        <v>139</v>
      </c>
      <c r="C62" s="33"/>
      <c r="D62" s="32"/>
      <c r="E62" s="32"/>
      <c r="F62" s="34"/>
      <c r="G62" s="34"/>
      <c r="H62" s="72"/>
      <c r="I62" s="90"/>
      <c r="J62" s="83"/>
      <c r="K62" s="83"/>
      <c r="L62" s="98">
        <v>25000</v>
      </c>
      <c r="M62" s="72"/>
      <c r="N62" s="83"/>
      <c r="O62" s="89"/>
      <c r="P62" s="138">
        <v>1350.5</v>
      </c>
      <c r="Q62" s="122">
        <v>25000</v>
      </c>
      <c r="R62" s="122">
        <v>20000</v>
      </c>
      <c r="S62" s="151">
        <v>20000</v>
      </c>
    </row>
    <row r="63" spans="1:20" x14ac:dyDescent="0.3">
      <c r="A63" s="30">
        <v>539</v>
      </c>
      <c r="B63" s="31" t="s">
        <v>143</v>
      </c>
      <c r="C63" s="33"/>
      <c r="D63" s="32"/>
      <c r="E63" s="32"/>
      <c r="F63" s="34"/>
      <c r="G63" s="34"/>
      <c r="H63" s="72"/>
      <c r="I63" s="90"/>
      <c r="J63" s="83"/>
      <c r="K63" s="83"/>
      <c r="L63" s="98"/>
      <c r="M63" s="72"/>
      <c r="N63" s="83"/>
      <c r="O63" s="89"/>
      <c r="P63" s="138">
        <v>714</v>
      </c>
      <c r="Q63" s="122">
        <v>5000</v>
      </c>
      <c r="R63" s="123">
        <v>5000</v>
      </c>
      <c r="S63" s="151">
        <v>2500</v>
      </c>
      <c r="T63" s="108"/>
    </row>
    <row r="64" spans="1:20" x14ac:dyDescent="0.3">
      <c r="A64" s="127">
        <v>540</v>
      </c>
      <c r="B64" s="128" t="s">
        <v>148</v>
      </c>
      <c r="C64" s="129"/>
      <c r="D64" s="130"/>
      <c r="E64" s="130"/>
      <c r="F64" s="131"/>
      <c r="G64" s="131"/>
      <c r="H64" s="132"/>
      <c r="I64" s="133"/>
      <c r="J64" s="134"/>
      <c r="K64" s="134"/>
      <c r="L64" s="98"/>
      <c r="M64" s="132"/>
      <c r="N64" s="134"/>
      <c r="O64" s="89"/>
      <c r="P64" s="138">
        <v>0</v>
      </c>
      <c r="Q64" s="122"/>
      <c r="R64" s="122">
        <v>5000</v>
      </c>
      <c r="S64" s="151">
        <v>5000</v>
      </c>
      <c r="T64" s="108"/>
    </row>
    <row r="65" spans="1:21" x14ac:dyDescent="0.3">
      <c r="A65" s="30">
        <v>546</v>
      </c>
      <c r="B65" s="31" t="s">
        <v>88</v>
      </c>
      <c r="C65" s="33">
        <v>1135.75</v>
      </c>
      <c r="D65" s="32">
        <v>1000</v>
      </c>
      <c r="E65" s="32">
        <v>1000</v>
      </c>
      <c r="F65" s="34">
        <v>2083.34</v>
      </c>
      <c r="G65" s="34">
        <v>2000</v>
      </c>
      <c r="H65" s="72">
        <v>2000</v>
      </c>
      <c r="I65" s="90">
        <v>3216.7</v>
      </c>
      <c r="J65" s="83">
        <v>2500</v>
      </c>
      <c r="K65" s="83">
        <v>7458.02</v>
      </c>
      <c r="L65" s="97">
        <v>2500</v>
      </c>
      <c r="M65" s="72">
        <v>2000</v>
      </c>
      <c r="N65" s="83">
        <v>1548.24</v>
      </c>
      <c r="O65" s="84">
        <v>2500</v>
      </c>
      <c r="P65" s="137">
        <v>351.6</v>
      </c>
      <c r="Q65" s="123">
        <v>2500</v>
      </c>
      <c r="R65" s="123">
        <v>2500</v>
      </c>
      <c r="S65" s="151">
        <v>1500</v>
      </c>
      <c r="T65" s="108"/>
    </row>
    <row r="66" spans="1:21" x14ac:dyDescent="0.3">
      <c r="A66" s="37"/>
      <c r="B66" s="37" t="s">
        <v>89</v>
      </c>
      <c r="C66" s="38">
        <f t="shared" ref="C66:H66" si="7">SUM(C39:C65)</f>
        <v>629838.65999999992</v>
      </c>
      <c r="D66" s="37">
        <f t="shared" si="7"/>
        <v>559500</v>
      </c>
      <c r="E66" s="38">
        <f t="shared" si="7"/>
        <v>609500</v>
      </c>
      <c r="F66" s="39">
        <f t="shared" si="7"/>
        <v>674418.38</v>
      </c>
      <c r="G66" s="38">
        <f t="shared" si="7"/>
        <v>600140</v>
      </c>
      <c r="H66" s="38">
        <f t="shared" si="7"/>
        <v>642985.68999999994</v>
      </c>
      <c r="I66" s="53">
        <f>SUM(I39:I65)-K56</f>
        <v>582358.31000000006</v>
      </c>
      <c r="J66" s="53">
        <f t="shared" ref="J66:Q66" si="8">SUM(J39:J65)</f>
        <v>805000</v>
      </c>
      <c r="K66" s="53">
        <f t="shared" si="8"/>
        <v>690419.43000000017</v>
      </c>
      <c r="L66" s="103">
        <f t="shared" si="8"/>
        <v>863000</v>
      </c>
      <c r="M66" s="38">
        <f t="shared" ref="M66" si="9">SUM(M39:M65)</f>
        <v>1008105.7699999998</v>
      </c>
      <c r="N66" s="53">
        <f>SUM(N39:N65)</f>
        <v>863675.53</v>
      </c>
      <c r="O66" s="53">
        <f t="shared" si="8"/>
        <v>962368</v>
      </c>
      <c r="P66" s="143">
        <f>SUM(P39:P65)</f>
        <v>629052.59</v>
      </c>
      <c r="Q66" s="103">
        <f t="shared" si="8"/>
        <v>832375</v>
      </c>
      <c r="R66" s="117">
        <f t="shared" ref="R66" si="10">SUM(R39:R65)</f>
        <v>924080.19</v>
      </c>
      <c r="S66" s="117">
        <f>SUM(S39:S65)</f>
        <v>1162240</v>
      </c>
    </row>
    <row r="67" spans="1:21" hidden="1" x14ac:dyDescent="0.3">
      <c r="A67" s="30" t="s">
        <v>90</v>
      </c>
      <c r="B67" s="31" t="s">
        <v>91</v>
      </c>
      <c r="C67" s="33">
        <v>110856.37</v>
      </c>
      <c r="D67" s="32">
        <v>30000</v>
      </c>
      <c r="E67" s="32">
        <v>30000</v>
      </c>
      <c r="F67" s="41">
        <v>48618.59</v>
      </c>
      <c r="G67" s="34">
        <v>0</v>
      </c>
      <c r="H67" s="72">
        <v>0</v>
      </c>
      <c r="I67" s="90">
        <v>0</v>
      </c>
      <c r="J67" s="83">
        <v>0</v>
      </c>
      <c r="K67" s="83">
        <v>0</v>
      </c>
      <c r="L67" s="97">
        <v>0</v>
      </c>
      <c r="M67" s="72">
        <v>0</v>
      </c>
      <c r="N67" s="83">
        <v>0</v>
      </c>
      <c r="O67" s="84">
        <v>0</v>
      </c>
      <c r="P67" s="137"/>
      <c r="Q67" s="123">
        <v>0</v>
      </c>
      <c r="R67" s="123">
        <v>0</v>
      </c>
      <c r="S67" s="152">
        <v>0</v>
      </c>
    </row>
    <row r="68" spans="1:21" x14ac:dyDescent="0.3">
      <c r="A68" s="30" t="s">
        <v>92</v>
      </c>
      <c r="B68" s="31" t="s">
        <v>93</v>
      </c>
      <c r="C68" s="33">
        <v>8222.59</v>
      </c>
      <c r="D68" s="32">
        <v>25000</v>
      </c>
      <c r="E68" s="32">
        <v>20000</v>
      </c>
      <c r="F68" s="41">
        <v>5762.15</v>
      </c>
      <c r="G68" s="34">
        <v>15000</v>
      </c>
      <c r="H68" s="72">
        <v>15000</v>
      </c>
      <c r="I68" s="90">
        <v>8474.82</v>
      </c>
      <c r="J68" s="83">
        <v>10000</v>
      </c>
      <c r="K68" s="83">
        <v>6803.37</v>
      </c>
      <c r="L68" s="98">
        <v>40000</v>
      </c>
      <c r="M68" s="72">
        <v>15000</v>
      </c>
      <c r="N68" s="83">
        <v>8703.5499999999993</v>
      </c>
      <c r="O68" s="84">
        <v>10000</v>
      </c>
      <c r="P68" s="137">
        <v>5079.42</v>
      </c>
      <c r="Q68" s="122">
        <v>16000</v>
      </c>
      <c r="R68" s="123">
        <v>16000</v>
      </c>
      <c r="S68" s="151">
        <v>15000</v>
      </c>
    </row>
    <row r="69" spans="1:21" x14ac:dyDescent="0.3">
      <c r="A69" s="30" t="s">
        <v>94</v>
      </c>
      <c r="B69" s="31" t="s">
        <v>95</v>
      </c>
      <c r="C69" s="33">
        <v>402.8</v>
      </c>
      <c r="D69" s="32">
        <v>10000</v>
      </c>
      <c r="E69" s="32">
        <v>10000</v>
      </c>
      <c r="F69" s="41">
        <v>171.1</v>
      </c>
      <c r="G69" s="34">
        <v>100000</v>
      </c>
      <c r="H69" s="72">
        <v>106000</v>
      </c>
      <c r="I69" s="90">
        <v>5505.9</v>
      </c>
      <c r="J69" s="83">
        <v>11500</v>
      </c>
      <c r="K69" s="83">
        <v>7503.45</v>
      </c>
      <c r="L69" s="98">
        <v>15000</v>
      </c>
      <c r="M69" s="72">
        <v>106000</v>
      </c>
      <c r="N69" s="83">
        <v>7298.23</v>
      </c>
      <c r="O69" s="84">
        <v>11500</v>
      </c>
      <c r="P69" s="137">
        <v>11449.42</v>
      </c>
      <c r="Q69" s="122">
        <v>15000</v>
      </c>
      <c r="R69" s="123">
        <v>15000</v>
      </c>
      <c r="S69" s="151">
        <v>16000</v>
      </c>
      <c r="T69" s="154">
        <f>S70+S71+S72+S69+S73+S76</f>
        <v>260000</v>
      </c>
    </row>
    <row r="70" spans="1:21" x14ac:dyDescent="0.3">
      <c r="A70" s="30" t="s">
        <v>96</v>
      </c>
      <c r="B70" s="31" t="s">
        <v>97</v>
      </c>
      <c r="C70" s="33">
        <v>9503.65</v>
      </c>
      <c r="D70" s="32">
        <v>25000</v>
      </c>
      <c r="E70" s="32">
        <v>25000</v>
      </c>
      <c r="F70" s="41">
        <v>13008.4</v>
      </c>
      <c r="G70" s="34"/>
      <c r="H70" s="72"/>
      <c r="I70" s="90">
        <v>22966.46</v>
      </c>
      <c r="J70" s="83">
        <v>25000</v>
      </c>
      <c r="K70" s="83">
        <v>34065.370000000003</v>
      </c>
      <c r="L70" s="98">
        <v>35000</v>
      </c>
      <c r="M70" s="72"/>
      <c r="N70" s="83">
        <v>44075.26</v>
      </c>
      <c r="O70" s="84">
        <v>25000</v>
      </c>
      <c r="P70" s="137">
        <v>42641.04</v>
      </c>
      <c r="Q70" s="122">
        <v>40000</v>
      </c>
      <c r="R70" s="122">
        <v>52200</v>
      </c>
      <c r="S70" s="151">
        <v>62000</v>
      </c>
      <c r="T70" s="154">
        <f>S9+S10+S11+S12+S15</f>
        <v>65500</v>
      </c>
      <c r="U70" s="49">
        <f>P70*12/10</f>
        <v>51169.248</v>
      </c>
    </row>
    <row r="71" spans="1:21" x14ac:dyDescent="0.3">
      <c r="A71" s="30" t="s">
        <v>98</v>
      </c>
      <c r="B71" s="31" t="s">
        <v>99</v>
      </c>
      <c r="C71" s="33">
        <v>26155.11</v>
      </c>
      <c r="D71" s="32">
        <v>35000</v>
      </c>
      <c r="E71" s="32">
        <v>35000</v>
      </c>
      <c r="F71" s="41">
        <v>30904.01</v>
      </c>
      <c r="G71" s="34"/>
      <c r="H71" s="72"/>
      <c r="I71" s="90">
        <v>37565.26</v>
      </c>
      <c r="J71" s="83">
        <v>35000</v>
      </c>
      <c r="K71" s="83">
        <v>17316.419999999998</v>
      </c>
      <c r="L71" s="98">
        <v>46000</v>
      </c>
      <c r="M71" s="72"/>
      <c r="N71" s="83">
        <v>28383.35</v>
      </c>
      <c r="O71" s="84">
        <v>35000</v>
      </c>
      <c r="P71" s="137">
        <v>27520.79</v>
      </c>
      <c r="Q71" s="122">
        <v>46000</v>
      </c>
      <c r="R71" s="123">
        <v>46000</v>
      </c>
      <c r="S71" s="151">
        <v>63000</v>
      </c>
      <c r="T71" s="154">
        <f>T69-T70</f>
        <v>194500</v>
      </c>
      <c r="U71" s="49">
        <f t="shared" ref="U71:U76" si="11">P71*12/10</f>
        <v>33024.947999999997</v>
      </c>
    </row>
    <row r="72" spans="1:21" x14ac:dyDescent="0.3">
      <c r="A72" s="30" t="s">
        <v>100</v>
      </c>
      <c r="B72" s="31" t="s">
        <v>101</v>
      </c>
      <c r="C72" s="33">
        <v>19141.82</v>
      </c>
      <c r="D72" s="32">
        <v>20000</v>
      </c>
      <c r="E72" s="32">
        <v>20000</v>
      </c>
      <c r="F72" s="41">
        <v>22963.34</v>
      </c>
      <c r="G72" s="34"/>
      <c r="H72" s="72"/>
      <c r="I72" s="90">
        <v>20023.830000000002</v>
      </c>
      <c r="J72" s="83">
        <v>25000</v>
      </c>
      <c r="K72" s="83">
        <v>28370.7</v>
      </c>
      <c r="L72" s="98">
        <v>40000</v>
      </c>
      <c r="M72" s="72"/>
      <c r="N72" s="83">
        <v>49087.55</v>
      </c>
      <c r="O72" s="84">
        <v>25000</v>
      </c>
      <c r="P72" s="137">
        <v>36278.089999999997</v>
      </c>
      <c r="Q72" s="122">
        <v>40000</v>
      </c>
      <c r="R72" s="123">
        <v>40000</v>
      </c>
      <c r="S72" s="151">
        <v>60000</v>
      </c>
      <c r="T72" s="94">
        <f>T71/80000</f>
        <v>2.4312499999999999</v>
      </c>
      <c r="U72" s="49">
        <f t="shared" si="11"/>
        <v>43533.707999999999</v>
      </c>
    </row>
    <row r="73" spans="1:21" x14ac:dyDescent="0.3">
      <c r="A73" s="30" t="s">
        <v>102</v>
      </c>
      <c r="B73" s="31" t="s">
        <v>152</v>
      </c>
      <c r="C73" s="33">
        <v>13378.8</v>
      </c>
      <c r="D73" s="32">
        <v>20000</v>
      </c>
      <c r="E73" s="32">
        <v>20000</v>
      </c>
      <c r="F73" s="41">
        <v>23039.43</v>
      </c>
      <c r="G73" s="34"/>
      <c r="H73" s="72"/>
      <c r="I73" s="90">
        <v>22737.69</v>
      </c>
      <c r="J73" s="83">
        <v>25000</v>
      </c>
      <c r="K73" s="83">
        <v>19225.59</v>
      </c>
      <c r="L73" s="98">
        <v>25000</v>
      </c>
      <c r="M73" s="72"/>
      <c r="N73" s="83">
        <v>22745.79</v>
      </c>
      <c r="O73" s="84">
        <v>25000</v>
      </c>
      <c r="P73" s="137">
        <v>17386.82</v>
      </c>
      <c r="Q73" s="122">
        <v>25000</v>
      </c>
      <c r="R73" s="123">
        <v>25000</v>
      </c>
      <c r="S73" s="151">
        <v>27000</v>
      </c>
      <c r="T73" s="49">
        <v>1.22</v>
      </c>
      <c r="U73" s="49">
        <f t="shared" si="11"/>
        <v>20864.184000000001</v>
      </c>
    </row>
    <row r="74" spans="1:21" x14ac:dyDescent="0.3">
      <c r="A74" s="30" t="s">
        <v>103</v>
      </c>
      <c r="B74" s="31" t="s">
        <v>104</v>
      </c>
      <c r="C74" s="33">
        <v>0</v>
      </c>
      <c r="D74" s="32">
        <v>100000</v>
      </c>
      <c r="E74" s="32">
        <v>100000</v>
      </c>
      <c r="F74" s="41">
        <v>41463.879999999997</v>
      </c>
      <c r="G74" s="34">
        <v>100000</v>
      </c>
      <c r="H74" s="72">
        <v>100000</v>
      </c>
      <c r="I74" s="90">
        <v>71567.53</v>
      </c>
      <c r="J74" s="83">
        <v>75000</v>
      </c>
      <c r="K74" s="83">
        <v>55052.77</v>
      </c>
      <c r="L74" s="98">
        <v>100000</v>
      </c>
      <c r="M74" s="72">
        <v>100000</v>
      </c>
      <c r="N74" s="83">
        <v>77949.509999999995</v>
      </c>
      <c r="O74" s="84">
        <v>100000</v>
      </c>
      <c r="P74" s="137">
        <v>73728.13</v>
      </c>
      <c r="Q74" s="122">
        <v>75000</v>
      </c>
      <c r="R74" s="123">
        <v>75000</v>
      </c>
      <c r="S74" s="151">
        <v>80000</v>
      </c>
      <c r="U74" s="49"/>
    </row>
    <row r="75" spans="1:21" hidden="1" x14ac:dyDescent="0.3">
      <c r="A75" s="30" t="s">
        <v>122</v>
      </c>
      <c r="B75" s="40" t="s">
        <v>131</v>
      </c>
      <c r="C75" s="33"/>
      <c r="D75" s="32"/>
      <c r="E75" s="32"/>
      <c r="F75" s="41"/>
      <c r="G75" s="34"/>
      <c r="H75" s="72"/>
      <c r="I75" s="90">
        <v>0</v>
      </c>
      <c r="J75" s="83">
        <v>15000</v>
      </c>
      <c r="K75" s="83">
        <v>657</v>
      </c>
      <c r="L75" s="98">
        <v>1000</v>
      </c>
      <c r="M75" s="72"/>
      <c r="N75" s="83">
        <v>1137</v>
      </c>
      <c r="O75" s="84">
        <v>15000</v>
      </c>
      <c r="P75" s="137">
        <v>0</v>
      </c>
      <c r="Q75" s="122">
        <v>0</v>
      </c>
      <c r="R75" s="123">
        <v>0</v>
      </c>
      <c r="S75" s="151">
        <v>0</v>
      </c>
      <c r="U75" s="49">
        <f t="shared" si="11"/>
        <v>0</v>
      </c>
    </row>
    <row r="76" spans="1:21" x14ac:dyDescent="0.3">
      <c r="A76" s="30" t="s">
        <v>123</v>
      </c>
      <c r="B76" s="31" t="s">
        <v>126</v>
      </c>
      <c r="C76" s="33"/>
      <c r="D76" s="32"/>
      <c r="E76" s="32"/>
      <c r="F76" s="41"/>
      <c r="G76" s="34"/>
      <c r="H76" s="72"/>
      <c r="I76" s="90">
        <v>0</v>
      </c>
      <c r="J76" s="83">
        <v>0</v>
      </c>
      <c r="K76" s="83">
        <v>4001.2</v>
      </c>
      <c r="L76" s="98">
        <v>24000</v>
      </c>
      <c r="M76" s="72"/>
      <c r="N76" s="83">
        <v>10632.49</v>
      </c>
      <c r="O76" s="84">
        <v>15000</v>
      </c>
      <c r="P76" s="137">
        <v>11144.49</v>
      </c>
      <c r="Q76" s="122">
        <v>25000</v>
      </c>
      <c r="R76" s="123">
        <v>25000</v>
      </c>
      <c r="S76" s="151">
        <v>32000</v>
      </c>
      <c r="U76" s="49">
        <f t="shared" si="11"/>
        <v>13373.388000000001</v>
      </c>
    </row>
    <row r="77" spans="1:21" x14ac:dyDescent="0.3">
      <c r="A77" s="37"/>
      <c r="B77" s="37" t="s">
        <v>105</v>
      </c>
      <c r="C77" s="38">
        <f t="shared" ref="C77:J77" si="12">SUM(C67:C75)</f>
        <v>187661.13999999998</v>
      </c>
      <c r="D77" s="37">
        <f t="shared" si="12"/>
        <v>265000</v>
      </c>
      <c r="E77" s="37">
        <f t="shared" si="12"/>
        <v>260000</v>
      </c>
      <c r="F77" s="42">
        <f t="shared" si="12"/>
        <v>185930.9</v>
      </c>
      <c r="G77" s="37">
        <f t="shared" si="12"/>
        <v>215000</v>
      </c>
      <c r="H77" s="37">
        <f t="shared" si="12"/>
        <v>221000</v>
      </c>
      <c r="I77" s="53">
        <f>SUM(I67:I75)</f>
        <v>188841.49</v>
      </c>
      <c r="J77" s="52">
        <f t="shared" si="12"/>
        <v>221500</v>
      </c>
      <c r="K77" s="52">
        <f t="shared" ref="K77:R77" si="13">SUM(K67:K76)</f>
        <v>172995.87</v>
      </c>
      <c r="L77" s="102">
        <f t="shared" si="13"/>
        <v>326000</v>
      </c>
      <c r="M77" s="37">
        <f t="shared" ref="M77" si="14">SUM(M67:M75)</f>
        <v>221000</v>
      </c>
      <c r="N77" s="52">
        <f t="shared" si="13"/>
        <v>250012.72999999998</v>
      </c>
      <c r="O77" s="52">
        <f t="shared" si="13"/>
        <v>261500</v>
      </c>
      <c r="P77" s="142">
        <f>SUM(P67:P76)</f>
        <v>225228.2</v>
      </c>
      <c r="Q77" s="102">
        <f t="shared" si="13"/>
        <v>282000</v>
      </c>
      <c r="R77" s="116">
        <f t="shared" si="13"/>
        <v>294200</v>
      </c>
      <c r="S77" s="116">
        <f>SUM(S67:S76)</f>
        <v>355000</v>
      </c>
    </row>
    <row r="78" spans="1:21" x14ac:dyDescent="0.3">
      <c r="A78" s="30"/>
      <c r="B78" s="31"/>
      <c r="C78" s="33"/>
      <c r="D78" s="43"/>
      <c r="E78" s="32"/>
      <c r="F78" s="41"/>
      <c r="G78" s="32"/>
      <c r="H78" s="76"/>
      <c r="I78" s="32"/>
      <c r="J78" s="32"/>
      <c r="K78" s="32"/>
      <c r="L78" s="104"/>
      <c r="M78" s="76"/>
      <c r="N78" s="32"/>
      <c r="O78" s="68"/>
      <c r="P78" s="144"/>
      <c r="Q78" s="124"/>
      <c r="R78" s="124"/>
      <c r="S78" s="124"/>
    </row>
    <row r="79" spans="1:21" x14ac:dyDescent="0.3">
      <c r="A79" s="37"/>
      <c r="B79" s="37" t="s">
        <v>106</v>
      </c>
      <c r="C79" s="38"/>
      <c r="D79" s="37"/>
      <c r="E79" s="37"/>
      <c r="F79" s="42"/>
      <c r="G79" s="37"/>
      <c r="H79" s="37"/>
      <c r="I79" s="52"/>
      <c r="J79" s="52"/>
      <c r="K79" s="52"/>
      <c r="L79" s="102"/>
      <c r="M79" s="37"/>
      <c r="N79" s="52"/>
      <c r="O79" s="52"/>
      <c r="P79" s="142"/>
      <c r="Q79" s="102"/>
      <c r="R79" s="116"/>
      <c r="S79" s="116"/>
    </row>
    <row r="80" spans="1:21" x14ac:dyDescent="0.3">
      <c r="A80" s="30">
        <v>860</v>
      </c>
      <c r="B80" s="31" t="s">
        <v>107</v>
      </c>
      <c r="C80" s="33">
        <v>1350</v>
      </c>
      <c r="D80" s="32">
        <v>5000</v>
      </c>
      <c r="E80" s="32">
        <v>15000</v>
      </c>
      <c r="F80" s="41">
        <v>3000</v>
      </c>
      <c r="G80" s="34">
        <v>10000</v>
      </c>
      <c r="H80" s="72">
        <v>10000</v>
      </c>
      <c r="I80" s="90">
        <v>4800</v>
      </c>
      <c r="J80" s="83">
        <v>8500</v>
      </c>
      <c r="K80" s="83">
        <v>5810</v>
      </c>
      <c r="L80" s="98">
        <v>10000</v>
      </c>
      <c r="M80" s="72">
        <v>10000</v>
      </c>
      <c r="N80" s="83">
        <v>8160</v>
      </c>
      <c r="O80" s="84">
        <v>8500</v>
      </c>
      <c r="P80" s="137">
        <v>18978</v>
      </c>
      <c r="Q80" s="122">
        <v>20000</v>
      </c>
      <c r="R80" s="122">
        <v>22000</v>
      </c>
      <c r="S80" s="151">
        <v>24000</v>
      </c>
    </row>
    <row r="81" spans="1:22" x14ac:dyDescent="0.3">
      <c r="A81" s="30">
        <v>861</v>
      </c>
      <c r="B81" s="31" t="s">
        <v>120</v>
      </c>
      <c r="C81" s="33"/>
      <c r="D81" s="32"/>
      <c r="E81" s="32"/>
      <c r="F81" s="41"/>
      <c r="G81" s="34"/>
      <c r="H81" s="72"/>
      <c r="I81" s="90">
        <v>0</v>
      </c>
      <c r="J81" s="83">
        <v>6000</v>
      </c>
      <c r="K81" s="83">
        <v>0</v>
      </c>
      <c r="L81" s="98">
        <v>6000</v>
      </c>
      <c r="M81" s="72"/>
      <c r="N81" s="83">
        <v>0</v>
      </c>
      <c r="O81" s="84">
        <v>6000</v>
      </c>
      <c r="P81" s="137">
        <v>0</v>
      </c>
      <c r="Q81" s="122">
        <v>6000</v>
      </c>
      <c r="R81" s="123">
        <v>6000</v>
      </c>
      <c r="S81" s="151">
        <v>3000</v>
      </c>
    </row>
    <row r="82" spans="1:22" x14ac:dyDescent="0.3">
      <c r="A82" s="30">
        <v>890</v>
      </c>
      <c r="B82" s="31" t="s">
        <v>108</v>
      </c>
      <c r="C82" s="33">
        <v>0</v>
      </c>
      <c r="D82" s="32">
        <v>20000</v>
      </c>
      <c r="E82" s="32">
        <v>600000</v>
      </c>
      <c r="F82" s="41">
        <v>780000</v>
      </c>
      <c r="G82" s="34">
        <v>240000</v>
      </c>
      <c r="H82" s="72">
        <v>240000</v>
      </c>
      <c r="I82" s="90">
        <v>432846</v>
      </c>
      <c r="J82" s="83">
        <v>0</v>
      </c>
      <c r="K82" s="83">
        <v>50000</v>
      </c>
      <c r="L82" s="98">
        <v>0</v>
      </c>
      <c r="M82" s="72">
        <v>240000</v>
      </c>
      <c r="N82" s="83">
        <v>50000</v>
      </c>
      <c r="O82" s="89">
        <v>50000</v>
      </c>
      <c r="P82" s="138">
        <v>30000</v>
      </c>
      <c r="Q82" s="122">
        <v>0</v>
      </c>
      <c r="R82" s="122">
        <v>30000</v>
      </c>
      <c r="S82" s="151">
        <v>0</v>
      </c>
    </row>
    <row r="83" spans="1:22" x14ac:dyDescent="0.3">
      <c r="A83" s="37"/>
      <c r="B83" s="37" t="s">
        <v>109</v>
      </c>
      <c r="C83" s="38">
        <f t="shared" ref="C83:H83" si="15">SUM(C80:C82)</f>
        <v>1350</v>
      </c>
      <c r="D83" s="37">
        <f t="shared" si="15"/>
        <v>25000</v>
      </c>
      <c r="E83" s="37">
        <f t="shared" si="15"/>
        <v>615000</v>
      </c>
      <c r="F83" s="42">
        <f>SUM(F80:F82)</f>
        <v>783000</v>
      </c>
      <c r="G83" s="37">
        <f>SUM(G80:G82)</f>
        <v>250000</v>
      </c>
      <c r="H83" s="37">
        <f t="shared" si="15"/>
        <v>250000</v>
      </c>
      <c r="I83" s="53">
        <f t="shared" ref="I83:Q83" si="16">SUM(I80:I82)</f>
        <v>437646</v>
      </c>
      <c r="J83" s="52">
        <f t="shared" si="16"/>
        <v>14500</v>
      </c>
      <c r="K83" s="52">
        <f t="shared" si="16"/>
        <v>55810</v>
      </c>
      <c r="L83" s="102">
        <f t="shared" si="16"/>
        <v>16000</v>
      </c>
      <c r="M83" s="37">
        <f t="shared" si="16"/>
        <v>250000</v>
      </c>
      <c r="N83" s="52">
        <f>SUM(N80:N82)</f>
        <v>58160</v>
      </c>
      <c r="O83" s="52">
        <f t="shared" si="16"/>
        <v>64500</v>
      </c>
      <c r="P83" s="142">
        <f>SUM(P80:P82)</f>
        <v>48978</v>
      </c>
      <c r="Q83" s="102">
        <f t="shared" si="16"/>
        <v>26000</v>
      </c>
      <c r="R83" s="116">
        <f t="shared" ref="R83" si="17">SUM(R80:R82)</f>
        <v>58000</v>
      </c>
      <c r="S83" s="116">
        <f>SUM(S80:S82)</f>
        <v>27000</v>
      </c>
    </row>
    <row r="84" spans="1:22" x14ac:dyDescent="0.3">
      <c r="A84" s="30">
        <v>910</v>
      </c>
      <c r="B84" s="31" t="s">
        <v>110</v>
      </c>
      <c r="C84" s="33">
        <v>0</v>
      </c>
      <c r="D84" s="32">
        <v>0</v>
      </c>
      <c r="E84" s="32" t="e">
        <f>C84-#REF!</f>
        <v>#REF!</v>
      </c>
      <c r="F84" s="41">
        <v>0</v>
      </c>
      <c r="G84" s="34">
        <v>0</v>
      </c>
      <c r="H84" s="72">
        <v>0</v>
      </c>
      <c r="I84" s="90">
        <v>7753.59</v>
      </c>
      <c r="J84" s="83">
        <v>0</v>
      </c>
      <c r="K84" s="83">
        <v>0</v>
      </c>
      <c r="L84" s="107">
        <v>25084.59</v>
      </c>
      <c r="M84" s="72">
        <v>0</v>
      </c>
      <c r="N84" s="83">
        <v>0</v>
      </c>
      <c r="O84" s="84">
        <v>0</v>
      </c>
      <c r="P84" s="145">
        <v>41864.47</v>
      </c>
      <c r="Q84" s="125">
        <v>45084.59</v>
      </c>
      <c r="R84" s="125">
        <v>41864.47</v>
      </c>
      <c r="S84" s="151">
        <v>0</v>
      </c>
    </row>
    <row r="85" spans="1:22" x14ac:dyDescent="0.3">
      <c r="A85" s="30">
        <v>920</v>
      </c>
      <c r="B85" s="31" t="s">
        <v>111</v>
      </c>
      <c r="C85" s="33">
        <v>100000</v>
      </c>
      <c r="D85" s="32">
        <v>29200</v>
      </c>
      <c r="E85" s="32" t="e">
        <f>C85-#REF!</f>
        <v>#REF!</v>
      </c>
      <c r="F85" s="41">
        <v>0</v>
      </c>
      <c r="G85" s="34">
        <v>0</v>
      </c>
      <c r="H85" s="72">
        <v>0</v>
      </c>
      <c r="I85" s="90">
        <v>0</v>
      </c>
      <c r="J85" s="83">
        <v>0</v>
      </c>
      <c r="K85" s="83">
        <v>0</v>
      </c>
      <c r="L85" s="98">
        <v>0</v>
      </c>
      <c r="M85" s="72">
        <v>0</v>
      </c>
      <c r="N85" s="83">
        <v>0</v>
      </c>
      <c r="O85" s="89">
        <v>60000</v>
      </c>
      <c r="P85" s="138">
        <v>135000</v>
      </c>
      <c r="Q85" s="122">
        <v>25000</v>
      </c>
      <c r="R85" s="122">
        <v>135000</v>
      </c>
      <c r="S85" s="151">
        <v>0</v>
      </c>
      <c r="U85" s="108"/>
      <c r="V85" s="108"/>
    </row>
    <row r="86" spans="1:22" x14ac:dyDescent="0.3">
      <c r="A86" s="37"/>
      <c r="B86" s="37" t="s">
        <v>112</v>
      </c>
      <c r="C86" s="38">
        <f t="shared" ref="C86:H86" si="18">SUM(C84:C85)</f>
        <v>100000</v>
      </c>
      <c r="D86" s="37">
        <f t="shared" si="18"/>
        <v>29200</v>
      </c>
      <c r="E86" s="37" t="e">
        <f t="shared" si="18"/>
        <v>#REF!</v>
      </c>
      <c r="F86" s="42">
        <f>SUM(F84:F85)</f>
        <v>0</v>
      </c>
      <c r="G86" s="37">
        <f>SUM(G84:G85)</f>
        <v>0</v>
      </c>
      <c r="H86" s="37">
        <f t="shared" si="18"/>
        <v>0</v>
      </c>
      <c r="I86" s="53">
        <f>SUM(I84:I85)</f>
        <v>7753.59</v>
      </c>
      <c r="J86" s="52">
        <f>SUM(J84:J85)</f>
        <v>0</v>
      </c>
      <c r="K86" s="52"/>
      <c r="L86" s="102">
        <f>SUM(L84:L85)</f>
        <v>25084.59</v>
      </c>
      <c r="M86" s="37">
        <f t="shared" ref="M86" si="19">SUM(M84:M85)</f>
        <v>0</v>
      </c>
      <c r="N86" s="52"/>
      <c r="O86" s="52">
        <f>SUM(O84:O85)</f>
        <v>60000</v>
      </c>
      <c r="P86" s="142">
        <f>SUM(P84:P85)</f>
        <v>176864.47</v>
      </c>
      <c r="Q86" s="102">
        <f>SUM(Q84:Q85)</f>
        <v>70084.59</v>
      </c>
      <c r="R86" s="116">
        <f>SUM(R84:R85)</f>
        <v>176864.47</v>
      </c>
      <c r="S86" s="116">
        <f>SUM(S84:S85)</f>
        <v>0</v>
      </c>
    </row>
    <row r="87" spans="1:22" x14ac:dyDescent="0.3">
      <c r="A87" s="44"/>
      <c r="B87" s="45"/>
      <c r="C87" s="47"/>
      <c r="D87" s="46"/>
      <c r="E87" s="46"/>
      <c r="F87" s="48"/>
      <c r="G87" s="49"/>
      <c r="H87" s="49"/>
      <c r="I87" s="92"/>
      <c r="J87" s="86"/>
      <c r="K87" s="86"/>
      <c r="L87" s="105"/>
      <c r="M87" s="49"/>
      <c r="N87" s="86"/>
      <c r="O87" s="86"/>
      <c r="P87" s="146"/>
      <c r="Q87" s="105"/>
      <c r="R87" s="105"/>
      <c r="S87" s="153"/>
    </row>
    <row r="88" spans="1:22" x14ac:dyDescent="0.3">
      <c r="A88" s="50"/>
      <c r="B88" s="51" t="s">
        <v>113</v>
      </c>
      <c r="C88" s="53">
        <f t="shared" ref="C88:Q88" si="20">C86+C83+C77+C66+C38</f>
        <v>1156950.75</v>
      </c>
      <c r="D88" s="52">
        <f t="shared" si="20"/>
        <v>1161260</v>
      </c>
      <c r="E88" s="52" t="e">
        <f t="shared" si="20"/>
        <v>#REF!</v>
      </c>
      <c r="F88" s="54">
        <f t="shared" si="20"/>
        <v>1909039.28</v>
      </c>
      <c r="G88" s="52">
        <f t="shared" si="20"/>
        <v>1337700</v>
      </c>
      <c r="H88" s="77">
        <f t="shared" si="20"/>
        <v>1386545.69</v>
      </c>
      <c r="I88" s="53">
        <f t="shared" si="20"/>
        <v>1498308.2400000002</v>
      </c>
      <c r="J88" s="52">
        <f t="shared" si="20"/>
        <v>1348900</v>
      </c>
      <c r="K88" s="52">
        <f t="shared" si="20"/>
        <v>1169889.1900000002</v>
      </c>
      <c r="L88" s="102">
        <f t="shared" si="20"/>
        <v>1602324.5899999999</v>
      </c>
      <c r="M88" s="77">
        <f t="shared" ref="M88" si="21">M86+M83+M77+M66+M38</f>
        <v>1751665.7699999998</v>
      </c>
      <c r="N88" s="52">
        <f>N86+N83+N77+N66+N38</f>
        <v>1511404.72</v>
      </c>
      <c r="O88" s="52">
        <f t="shared" si="20"/>
        <v>1681268</v>
      </c>
      <c r="P88" s="142">
        <f>P86+P83+P77+P66+P38</f>
        <v>1387889.29</v>
      </c>
      <c r="Q88" s="102">
        <f t="shared" si="20"/>
        <v>1627699.5899999999</v>
      </c>
      <c r="R88" s="116">
        <f t="shared" ref="R88" si="22">R86+R83+R77+R66+R38</f>
        <v>1845384.66</v>
      </c>
      <c r="S88" s="116">
        <f>S86+S83+S77+S66+S38</f>
        <v>1959000</v>
      </c>
    </row>
    <row r="89" spans="1:22" x14ac:dyDescent="0.3">
      <c r="A89" s="55"/>
      <c r="B89" s="55" t="s">
        <v>40</v>
      </c>
      <c r="C89" s="57">
        <f t="shared" ref="C89:H89" si="23">C27</f>
        <v>1303813</v>
      </c>
      <c r="D89" s="56">
        <f t="shared" si="23"/>
        <v>1208122.25</v>
      </c>
      <c r="E89" s="56">
        <f t="shared" si="23"/>
        <v>1767500.25</v>
      </c>
      <c r="F89" s="58">
        <f>F27</f>
        <v>1951884.97</v>
      </c>
      <c r="G89" s="56">
        <f>G27</f>
        <v>1337700</v>
      </c>
      <c r="H89" s="78">
        <f t="shared" si="23"/>
        <v>1386545.69</v>
      </c>
      <c r="I89" s="57">
        <f t="shared" ref="I89:Q89" si="24">I27</f>
        <v>1649101.76</v>
      </c>
      <c r="J89" s="56">
        <f t="shared" si="24"/>
        <v>1348900</v>
      </c>
      <c r="K89" s="64">
        <f t="shared" si="24"/>
        <v>1530994.96</v>
      </c>
      <c r="L89" s="106">
        <f t="shared" si="24"/>
        <v>1627700</v>
      </c>
      <c r="M89" s="78">
        <f t="shared" si="24"/>
        <v>1704805.7699999998</v>
      </c>
      <c r="N89" s="64">
        <f>N27</f>
        <v>1712889.3800000001</v>
      </c>
      <c r="O89" s="64">
        <f t="shared" si="24"/>
        <v>1681267.55</v>
      </c>
      <c r="P89" s="147">
        <f>P27</f>
        <v>1512129.69</v>
      </c>
      <c r="Q89" s="106">
        <f t="shared" si="24"/>
        <v>1627700</v>
      </c>
      <c r="R89" s="118">
        <f t="shared" ref="R89" si="25">R27</f>
        <v>1845384.6600000001</v>
      </c>
      <c r="S89" s="118">
        <f>S27</f>
        <v>1959000</v>
      </c>
    </row>
    <row r="90" spans="1:22" x14ac:dyDescent="0.3">
      <c r="A90" s="59"/>
      <c r="B90" s="60"/>
      <c r="C90" s="61"/>
      <c r="D90" s="62"/>
      <c r="E90" s="62"/>
      <c r="F90" s="63"/>
      <c r="G90" s="49"/>
      <c r="H90" s="49"/>
      <c r="I90" s="90"/>
      <c r="J90" s="86"/>
      <c r="K90" s="86"/>
      <c r="L90" s="105"/>
      <c r="M90" s="49"/>
      <c r="N90" s="86"/>
      <c r="O90" s="86"/>
      <c r="P90" s="146"/>
      <c r="Q90" s="105"/>
      <c r="R90" s="105"/>
      <c r="S90" s="153"/>
    </row>
    <row r="91" spans="1:22" x14ac:dyDescent="0.3">
      <c r="A91" s="2"/>
      <c r="B91" s="2" t="s">
        <v>114</v>
      </c>
      <c r="C91" s="65">
        <f t="shared" ref="C91:H91" si="26">C89-C88</f>
        <v>146862.25</v>
      </c>
      <c r="D91" s="64">
        <f t="shared" si="26"/>
        <v>46862.25</v>
      </c>
      <c r="E91" s="64" t="e">
        <f t="shared" si="26"/>
        <v>#REF!</v>
      </c>
      <c r="F91" s="66">
        <f>F89-F88</f>
        <v>42845.689999999944</v>
      </c>
      <c r="G91" s="64">
        <f>G89-G88</f>
        <v>0</v>
      </c>
      <c r="H91" s="79">
        <f t="shared" si="26"/>
        <v>0</v>
      </c>
      <c r="I91" s="65">
        <f t="shared" ref="I91:Q91" si="27">I89-I88</f>
        <v>150793.51999999979</v>
      </c>
      <c r="J91" s="64">
        <f t="shared" si="27"/>
        <v>0</v>
      </c>
      <c r="K91" s="64">
        <f t="shared" si="27"/>
        <v>361105.76999999979</v>
      </c>
      <c r="L91" s="106">
        <f t="shared" si="27"/>
        <v>25375.410000000149</v>
      </c>
      <c r="M91" s="79">
        <f t="shared" si="27"/>
        <v>-46860</v>
      </c>
      <c r="N91" s="65">
        <f>N89-N88</f>
        <v>201484.66000000015</v>
      </c>
      <c r="O91" s="64">
        <f t="shared" si="27"/>
        <v>-0.44999999995343387</v>
      </c>
      <c r="P91" s="148">
        <f>P89-P88</f>
        <v>124240.39999999991</v>
      </c>
      <c r="Q91" s="106">
        <f t="shared" si="27"/>
        <v>0.41000000014901161</v>
      </c>
      <c r="R91" s="118">
        <f t="shared" ref="R91" si="28">R89-R88</f>
        <v>0</v>
      </c>
      <c r="S91" s="118">
        <f>S89-S88</f>
        <v>0</v>
      </c>
    </row>
    <row r="92" spans="1:22" x14ac:dyDescent="0.3">
      <c r="I92" s="93"/>
    </row>
    <row r="93" spans="1:22" x14ac:dyDescent="0.3">
      <c r="A93" s="17" t="s">
        <v>115</v>
      </c>
    </row>
    <row r="94" spans="1:22" x14ac:dyDescent="0.3">
      <c r="I94" s="94">
        <f>I88*0.05</f>
        <v>74915.412000000011</v>
      </c>
      <c r="J94" s="94">
        <f>80000-I94</f>
        <v>5084.5879999999888</v>
      </c>
    </row>
    <row r="95" spans="1:22" x14ac:dyDescent="0.3">
      <c r="A95" s="17" t="s">
        <v>151</v>
      </c>
      <c r="O95" s="17" t="s">
        <v>149</v>
      </c>
      <c r="R95" s="94">
        <v>115000</v>
      </c>
      <c r="S95" s="94"/>
    </row>
    <row r="96" spans="1:22" x14ac:dyDescent="0.3">
      <c r="A96" s="17" t="s">
        <v>146</v>
      </c>
      <c r="O96" s="17" t="s">
        <v>150</v>
      </c>
      <c r="R96" s="94">
        <v>195000</v>
      </c>
    </row>
    <row r="97" spans="1:1" x14ac:dyDescent="0.3">
      <c r="A97" s="17" t="s">
        <v>134</v>
      </c>
    </row>
    <row r="98" spans="1:1" x14ac:dyDescent="0.3">
      <c r="A98" s="17" t="s">
        <v>133</v>
      </c>
    </row>
    <row r="99" spans="1:1" x14ac:dyDescent="0.3">
      <c r="A99" s="17" t="s">
        <v>116</v>
      </c>
    </row>
    <row r="100" spans="1:1" x14ac:dyDescent="0.3">
      <c r="A100" s="17" t="s">
        <v>117</v>
      </c>
    </row>
    <row r="101" spans="1:1" x14ac:dyDescent="0.3">
      <c r="A101" s="17" t="s">
        <v>118</v>
      </c>
    </row>
    <row r="102" spans="1:1" x14ac:dyDescent="0.3">
      <c r="A102" s="17" t="s">
        <v>119</v>
      </c>
    </row>
    <row r="103" spans="1:1" x14ac:dyDescent="0.3">
      <c r="A103" s="17" t="s">
        <v>135</v>
      </c>
    </row>
    <row r="104" spans="1:1" x14ac:dyDescent="0.3">
      <c r="A104" s="17" t="s">
        <v>136</v>
      </c>
    </row>
    <row r="105" spans="1:1" x14ac:dyDescent="0.3">
      <c r="A105" s="17" t="s">
        <v>144</v>
      </c>
    </row>
  </sheetData>
  <sheetProtection password="C726" sheet="1" objects="1" scenarios="1" formatCells="0" formatColumns="0" formatRows="0" insertColumns="0" insertRows="0" insertHyperlinks="0" deleteColumns="0" deleteRows="0" sort="0" autoFilter="0" pivotTables="0"/>
  <customSheetViews>
    <customSheetView guid="{2BDC7880-E2AF-424D-A8A6-3EF4637739C3}" scale="150" showPageBreaks="1" fitToPage="1" printArea="1" hiddenRows="1" hiddenColumns="1" topLeftCell="A63">
      <selection activeCell="T72" sqref="T72"/>
      <pageMargins left="0.7" right="0.7" top="0.78740157499999996" bottom="0.78740157499999996" header="0.3" footer="0.3"/>
      <pageSetup paperSize="9" scale="64" fitToHeight="2" orientation="landscape" r:id="rId1"/>
    </customSheetView>
  </customSheetViews>
  <phoneticPr fontId="7" type="noConversion"/>
  <pageMargins left="0.7" right="0.7" top="0.78740157499999996" bottom="0.78740157499999996" header="0.3" footer="0.3"/>
  <pageSetup paperSize="9" scale="64" fitToHeight="2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HH-Plan 2012-13</vt:lpstr>
      <vt:lpstr>'HH-Plan 2012-13'!Druckbereich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Lonio</dc:creator>
  <cp:lastModifiedBy>stefanie_office2007</cp:lastModifiedBy>
  <cp:lastPrinted>2013-08-03T20:25:14Z</cp:lastPrinted>
  <dcterms:created xsi:type="dcterms:W3CDTF">2011-08-05T15:25:45Z</dcterms:created>
  <dcterms:modified xsi:type="dcterms:W3CDTF">2019-06-14T06:15:26Z</dcterms:modified>
</cp:coreProperties>
</file>