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HJ_2018_2019\HH_Plan_2018_2019\"/>
    </mc:Choice>
  </mc:AlternateContent>
  <bookViews>
    <workbookView xWindow="0" yWindow="0" windowWidth="23040" windowHeight="8616"/>
  </bookViews>
  <sheets>
    <sheet name="HHJ_2018_2019" sheetId="1" r:id="rId1"/>
    <sheet name="Deckungsfähigkeit" sheetId="2" r:id="rId2"/>
    <sheet name="alte_Titel" sheetId="3" r:id="rId3"/>
  </sheets>
  <calcPr calcId="171027"/>
</workbook>
</file>

<file path=xl/calcChain.xml><?xml version="1.0" encoding="utf-8"?>
<calcChain xmlns="http://schemas.openxmlformats.org/spreadsheetml/2006/main">
  <c r="P254" i="1" l="1"/>
  <c r="P55" i="1"/>
  <c r="H178" i="1" l="1"/>
  <c r="H261" i="1"/>
  <c r="H258" i="1"/>
  <c r="H254" i="1"/>
  <c r="H55" i="1"/>
  <c r="H28" i="1"/>
  <c r="H23" i="1"/>
  <c r="H30" i="1" s="1"/>
  <c r="H264" i="1" s="1"/>
  <c r="H263" i="1" l="1"/>
  <c r="H266" i="1" s="1"/>
  <c r="O254" i="1"/>
  <c r="O55" i="1"/>
  <c r="O23" i="1"/>
  <c r="M274" i="1" l="1"/>
  <c r="M261" i="1"/>
  <c r="M258" i="1"/>
  <c r="M254" i="1"/>
  <c r="M178" i="1"/>
  <c r="M55" i="1"/>
  <c r="M28" i="1"/>
  <c r="M23" i="1"/>
  <c r="M263" i="1" l="1"/>
  <c r="M30" i="1"/>
  <c r="M264" i="1" s="1"/>
  <c r="M266" i="1" s="1"/>
  <c r="M277" i="1" s="1"/>
  <c r="M280" i="1" s="1"/>
  <c r="N254" i="1" l="1"/>
  <c r="N55" i="1"/>
  <c r="L254" i="1" l="1"/>
  <c r="L55" i="1"/>
  <c r="K254" i="1" l="1"/>
  <c r="K55" i="1"/>
  <c r="J254" i="1" l="1"/>
  <c r="J55" i="1"/>
  <c r="H140" i="3" l="1"/>
  <c r="H139" i="3"/>
  <c r="I274" i="1"/>
  <c r="K129" i="3" l="1"/>
  <c r="K128" i="3"/>
  <c r="K126" i="3"/>
  <c r="K125" i="3"/>
  <c r="K124" i="3"/>
  <c r="K122" i="3"/>
  <c r="K121" i="3"/>
  <c r="K120" i="3"/>
  <c r="K119" i="3"/>
  <c r="K117" i="3"/>
  <c r="K116" i="3"/>
  <c r="K115" i="3"/>
  <c r="K114" i="3"/>
  <c r="K112" i="3"/>
  <c r="K111" i="3"/>
  <c r="K110" i="3"/>
  <c r="K109" i="3"/>
  <c r="K107" i="3"/>
  <c r="K106" i="3"/>
  <c r="K105" i="3"/>
  <c r="K104" i="3"/>
  <c r="K102" i="3"/>
  <c r="K101" i="3"/>
  <c r="K100" i="3"/>
  <c r="K99" i="3"/>
  <c r="K97" i="3"/>
  <c r="K96" i="3"/>
  <c r="K95" i="3"/>
  <c r="K94" i="3"/>
  <c r="K92" i="3"/>
  <c r="K91" i="3"/>
  <c r="K90" i="3"/>
  <c r="K89" i="3"/>
  <c r="K87" i="3"/>
  <c r="K86" i="3"/>
  <c r="K85" i="3"/>
  <c r="K84" i="3"/>
  <c r="K81" i="3"/>
  <c r="K80" i="3"/>
  <c r="K79" i="3"/>
  <c r="K78" i="3"/>
  <c r="K76" i="3"/>
  <c r="K75" i="3"/>
  <c r="K74" i="3"/>
  <c r="K73" i="3"/>
  <c r="K72" i="3"/>
  <c r="K71" i="3"/>
  <c r="K70" i="3"/>
  <c r="K69" i="3"/>
  <c r="K68" i="3"/>
  <c r="K66" i="3"/>
  <c r="K65" i="3"/>
  <c r="K64" i="3"/>
  <c r="K63" i="3"/>
  <c r="K62" i="3"/>
  <c r="K60" i="3"/>
  <c r="K59" i="3"/>
  <c r="K58" i="3"/>
  <c r="K57" i="3"/>
  <c r="K56" i="3"/>
  <c r="K55" i="3"/>
  <c r="K54" i="3"/>
  <c r="K52" i="3"/>
  <c r="K51" i="3"/>
  <c r="K49" i="3"/>
  <c r="K48" i="3"/>
  <c r="K46" i="3"/>
  <c r="K45" i="3"/>
  <c r="K44" i="3"/>
  <c r="K43" i="3"/>
  <c r="K42" i="3"/>
  <c r="K41" i="3"/>
  <c r="K40" i="3"/>
  <c r="K39" i="3"/>
  <c r="K38" i="3"/>
  <c r="K37" i="3"/>
  <c r="K36" i="3"/>
  <c r="K35" i="3"/>
  <c r="K33" i="3"/>
  <c r="K32" i="3"/>
  <c r="K31" i="3"/>
  <c r="K30" i="3"/>
  <c r="K29" i="3"/>
  <c r="K28" i="3"/>
  <c r="K27" i="3"/>
  <c r="K26" i="3"/>
  <c r="K21" i="3"/>
  <c r="K20" i="3"/>
  <c r="K19" i="3"/>
  <c r="K18" i="3"/>
  <c r="K16" i="3"/>
  <c r="K15" i="3"/>
  <c r="K14" i="3"/>
  <c r="K13" i="3"/>
  <c r="K12" i="3"/>
  <c r="K11" i="3"/>
  <c r="K10" i="3"/>
  <c r="K9" i="3"/>
  <c r="K8" i="3"/>
  <c r="K7" i="3"/>
  <c r="I129" i="3"/>
  <c r="I128" i="3"/>
  <c r="I126" i="3"/>
  <c r="I125" i="3"/>
  <c r="I124" i="3"/>
  <c r="I122" i="3"/>
  <c r="I121" i="3"/>
  <c r="I120" i="3"/>
  <c r="I119" i="3"/>
  <c r="I117" i="3"/>
  <c r="I116" i="3"/>
  <c r="I115" i="3"/>
  <c r="I114" i="3"/>
  <c r="I112" i="3"/>
  <c r="I111" i="3"/>
  <c r="I110" i="3"/>
  <c r="I109" i="3"/>
  <c r="I107" i="3"/>
  <c r="I106" i="3"/>
  <c r="I105" i="3"/>
  <c r="I104" i="3"/>
  <c r="I102" i="3"/>
  <c r="I101" i="3"/>
  <c r="I100" i="3"/>
  <c r="I99" i="3"/>
  <c r="I97" i="3"/>
  <c r="I96" i="3"/>
  <c r="I95" i="3"/>
  <c r="I94" i="3"/>
  <c r="I92" i="3"/>
  <c r="I91" i="3"/>
  <c r="I90" i="3"/>
  <c r="I89" i="3"/>
  <c r="I87" i="3"/>
  <c r="I86" i="3"/>
  <c r="I85" i="3"/>
  <c r="I84" i="3"/>
  <c r="I81" i="3"/>
  <c r="I80" i="3"/>
  <c r="I79" i="3"/>
  <c r="I78" i="3"/>
  <c r="I76" i="3"/>
  <c r="I75" i="3"/>
  <c r="I74" i="3"/>
  <c r="I73" i="3"/>
  <c r="I72" i="3"/>
  <c r="I71" i="3"/>
  <c r="I70" i="3"/>
  <c r="I69" i="3"/>
  <c r="I68" i="3"/>
  <c r="I66" i="3"/>
  <c r="I65" i="3"/>
  <c r="I64" i="3"/>
  <c r="I63" i="3"/>
  <c r="I62" i="3"/>
  <c r="I60" i="3"/>
  <c r="I59" i="3"/>
  <c r="I58" i="3"/>
  <c r="I57" i="3"/>
  <c r="I56" i="3"/>
  <c r="I55" i="3"/>
  <c r="I54" i="3"/>
  <c r="I52" i="3"/>
  <c r="I51" i="3"/>
  <c r="I49" i="3"/>
  <c r="I48" i="3"/>
  <c r="I46" i="3"/>
  <c r="I45" i="3"/>
  <c r="I44" i="3"/>
  <c r="I43" i="3"/>
  <c r="I42" i="3"/>
  <c r="I41" i="3"/>
  <c r="I40" i="3"/>
  <c r="I39" i="3"/>
  <c r="I38" i="3"/>
  <c r="I37" i="3"/>
  <c r="I36" i="3"/>
  <c r="I35" i="3"/>
  <c r="I33" i="3"/>
  <c r="I32" i="3"/>
  <c r="I31" i="3"/>
  <c r="I30" i="3"/>
  <c r="I29" i="3"/>
  <c r="I28" i="3"/>
  <c r="I27" i="3"/>
  <c r="I26" i="3"/>
  <c r="I21" i="3"/>
  <c r="I20" i="3"/>
  <c r="I19" i="3"/>
  <c r="I18" i="3"/>
  <c r="I16" i="3"/>
  <c r="I15" i="3"/>
  <c r="I14" i="3"/>
  <c r="I13" i="3"/>
  <c r="I12" i="3"/>
  <c r="I11" i="3"/>
  <c r="I10" i="3"/>
  <c r="I9" i="3"/>
  <c r="I8" i="3"/>
  <c r="I7" i="3"/>
  <c r="K6" i="3"/>
  <c r="I6" i="3"/>
  <c r="G129" i="3"/>
  <c r="G128" i="3"/>
  <c r="G126" i="3"/>
  <c r="G125" i="3"/>
  <c r="G124" i="3"/>
  <c r="G122" i="3"/>
  <c r="G121" i="3"/>
  <c r="G120" i="3"/>
  <c r="G119" i="3"/>
  <c r="G117" i="3"/>
  <c r="G116" i="3"/>
  <c r="G115" i="3"/>
  <c r="G114" i="3"/>
  <c r="G112" i="3"/>
  <c r="G111" i="3"/>
  <c r="G110" i="3"/>
  <c r="G109" i="3"/>
  <c r="G107" i="3"/>
  <c r="G106" i="3"/>
  <c r="G105" i="3"/>
  <c r="G104" i="3"/>
  <c r="G102" i="3"/>
  <c r="G101" i="3"/>
  <c r="G100" i="3"/>
  <c r="G99" i="3"/>
  <c r="G97" i="3"/>
  <c r="G96" i="3"/>
  <c r="G95" i="3"/>
  <c r="G94" i="3"/>
  <c r="G92" i="3"/>
  <c r="G91" i="3"/>
  <c r="G90" i="3"/>
  <c r="G89" i="3"/>
  <c r="G87" i="3"/>
  <c r="G86" i="3"/>
  <c r="G85" i="3"/>
  <c r="G84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6" i="3"/>
  <c r="G65" i="3"/>
  <c r="G64" i="3"/>
  <c r="G63" i="3"/>
  <c r="G62" i="3"/>
  <c r="G60" i="3"/>
  <c r="G59" i="3"/>
  <c r="G58" i="3"/>
  <c r="G57" i="3"/>
  <c r="G56" i="3"/>
  <c r="G55" i="3"/>
  <c r="G54" i="3"/>
  <c r="G52" i="3"/>
  <c r="G51" i="3"/>
  <c r="G49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3" i="3"/>
  <c r="G32" i="3"/>
  <c r="G31" i="3"/>
  <c r="G30" i="3"/>
  <c r="G29" i="3"/>
  <c r="G28" i="3"/>
  <c r="G27" i="3"/>
  <c r="G26" i="3"/>
  <c r="G21" i="3"/>
  <c r="G20" i="3"/>
  <c r="G19" i="3"/>
  <c r="G18" i="3"/>
  <c r="G16" i="3"/>
  <c r="G15" i="3"/>
  <c r="G14" i="3"/>
  <c r="G13" i="3"/>
  <c r="G12" i="3"/>
  <c r="G11" i="3"/>
  <c r="G10" i="3"/>
  <c r="G9" i="3"/>
  <c r="G8" i="3"/>
  <c r="G7" i="3"/>
  <c r="G6" i="3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H6" i="3"/>
  <c r="I261" i="1"/>
  <c r="I258" i="1"/>
  <c r="I254" i="1"/>
  <c r="I178" i="1"/>
  <c r="I55" i="1"/>
  <c r="I28" i="1"/>
  <c r="I23" i="1"/>
  <c r="H7" i="3"/>
  <c r="L129" i="3"/>
  <c r="L128" i="3"/>
  <c r="L126" i="3"/>
  <c r="L125" i="3"/>
  <c r="L124" i="3"/>
  <c r="L122" i="3"/>
  <c r="L121" i="3"/>
  <c r="L120" i="3"/>
  <c r="L119" i="3"/>
  <c r="L117" i="3"/>
  <c r="L116" i="3"/>
  <c r="L115" i="3"/>
  <c r="L114" i="3"/>
  <c r="L112" i="3"/>
  <c r="L111" i="3"/>
  <c r="L110" i="3"/>
  <c r="L109" i="3"/>
  <c r="L107" i="3"/>
  <c r="L106" i="3"/>
  <c r="L105" i="3"/>
  <c r="L104" i="3"/>
  <c r="L102" i="3"/>
  <c r="L101" i="3"/>
  <c r="L100" i="3"/>
  <c r="L99" i="3"/>
  <c r="L97" i="3"/>
  <c r="L96" i="3"/>
  <c r="L95" i="3"/>
  <c r="L94" i="3"/>
  <c r="L92" i="3"/>
  <c r="L91" i="3"/>
  <c r="L90" i="3"/>
  <c r="L89" i="3"/>
  <c r="L87" i="3"/>
  <c r="L86" i="3"/>
  <c r="L85" i="3"/>
  <c r="L84" i="3"/>
  <c r="L81" i="3"/>
  <c r="L80" i="3"/>
  <c r="L79" i="3"/>
  <c r="L78" i="3"/>
  <c r="L76" i="3"/>
  <c r="L75" i="3"/>
  <c r="L74" i="3"/>
  <c r="L73" i="3"/>
  <c r="L72" i="3"/>
  <c r="L71" i="3"/>
  <c r="L70" i="3"/>
  <c r="L69" i="3"/>
  <c r="L68" i="3"/>
  <c r="L66" i="3"/>
  <c r="L65" i="3"/>
  <c r="L64" i="3"/>
  <c r="L63" i="3"/>
  <c r="L62" i="3"/>
  <c r="L60" i="3"/>
  <c r="L59" i="3"/>
  <c r="L58" i="3"/>
  <c r="L57" i="3"/>
  <c r="L56" i="3"/>
  <c r="L55" i="3"/>
  <c r="L54" i="3"/>
  <c r="L52" i="3"/>
  <c r="L51" i="3"/>
  <c r="L49" i="3"/>
  <c r="L48" i="3"/>
  <c r="L46" i="3"/>
  <c r="L45" i="3"/>
  <c r="L44" i="3"/>
  <c r="L43" i="3"/>
  <c r="L42" i="3"/>
  <c r="L41" i="3"/>
  <c r="L40" i="3"/>
  <c r="L39" i="3"/>
  <c r="L38" i="3"/>
  <c r="L37" i="3"/>
  <c r="L36" i="3"/>
  <c r="L35" i="3"/>
  <c r="L33" i="3"/>
  <c r="L32" i="3"/>
  <c r="L31" i="3"/>
  <c r="L30" i="3"/>
  <c r="L29" i="3"/>
  <c r="L28" i="3"/>
  <c r="L27" i="3"/>
  <c r="L26" i="3"/>
  <c r="L21" i="3"/>
  <c r="L20" i="3"/>
  <c r="L19" i="3"/>
  <c r="L18" i="3"/>
  <c r="L16" i="3"/>
  <c r="L15" i="3"/>
  <c r="L14" i="3"/>
  <c r="L13" i="3"/>
  <c r="L12" i="3"/>
  <c r="L11" i="3"/>
  <c r="L10" i="3"/>
  <c r="L9" i="3"/>
  <c r="L8" i="3"/>
  <c r="L7" i="3"/>
  <c r="L6" i="3"/>
  <c r="J129" i="3"/>
  <c r="J128" i="3"/>
  <c r="J126" i="3"/>
  <c r="J125" i="3"/>
  <c r="J124" i="3"/>
  <c r="J122" i="3"/>
  <c r="J121" i="3"/>
  <c r="J120" i="3"/>
  <c r="J119" i="3"/>
  <c r="J117" i="3"/>
  <c r="J116" i="3"/>
  <c r="J115" i="3"/>
  <c r="J114" i="3"/>
  <c r="J112" i="3"/>
  <c r="J111" i="3"/>
  <c r="J110" i="3"/>
  <c r="J109" i="3"/>
  <c r="J107" i="3"/>
  <c r="J106" i="3"/>
  <c r="J105" i="3"/>
  <c r="J104" i="3"/>
  <c r="J102" i="3"/>
  <c r="J101" i="3"/>
  <c r="J100" i="3"/>
  <c r="J99" i="3"/>
  <c r="J97" i="3"/>
  <c r="J96" i="3"/>
  <c r="J95" i="3"/>
  <c r="J94" i="3"/>
  <c r="J92" i="3"/>
  <c r="J91" i="3"/>
  <c r="J90" i="3"/>
  <c r="J89" i="3"/>
  <c r="J87" i="3"/>
  <c r="J86" i="3"/>
  <c r="J85" i="3"/>
  <c r="J84" i="3"/>
  <c r="J81" i="3"/>
  <c r="J80" i="3"/>
  <c r="J79" i="3"/>
  <c r="J78" i="3"/>
  <c r="J76" i="3"/>
  <c r="J75" i="3"/>
  <c r="J74" i="3"/>
  <c r="J73" i="3"/>
  <c r="J72" i="3"/>
  <c r="J71" i="3"/>
  <c r="J70" i="3"/>
  <c r="J69" i="3"/>
  <c r="J68" i="3"/>
  <c r="J66" i="3"/>
  <c r="J65" i="3"/>
  <c r="J64" i="3"/>
  <c r="J63" i="3"/>
  <c r="J62" i="3"/>
  <c r="J60" i="3"/>
  <c r="J59" i="3"/>
  <c r="J58" i="3"/>
  <c r="J57" i="3"/>
  <c r="J56" i="3"/>
  <c r="J55" i="3"/>
  <c r="J54" i="3"/>
  <c r="J52" i="3"/>
  <c r="J51" i="3"/>
  <c r="J49" i="3"/>
  <c r="J48" i="3"/>
  <c r="J46" i="3"/>
  <c r="J45" i="3"/>
  <c r="J44" i="3"/>
  <c r="J43" i="3"/>
  <c r="J42" i="3"/>
  <c r="J41" i="3"/>
  <c r="J40" i="3"/>
  <c r="J39" i="3"/>
  <c r="J38" i="3"/>
  <c r="J37" i="3"/>
  <c r="J36" i="3"/>
  <c r="J35" i="3"/>
  <c r="J33" i="3"/>
  <c r="J32" i="3"/>
  <c r="J31" i="3"/>
  <c r="J30" i="3"/>
  <c r="J29" i="3"/>
  <c r="J28" i="3"/>
  <c r="J27" i="3"/>
  <c r="J26" i="3"/>
  <c r="J21" i="3"/>
  <c r="J20" i="3"/>
  <c r="J19" i="3"/>
  <c r="J18" i="3"/>
  <c r="J16" i="3"/>
  <c r="J15" i="3"/>
  <c r="J14" i="3"/>
  <c r="J13" i="3"/>
  <c r="J12" i="3"/>
  <c r="J11" i="3"/>
  <c r="J10" i="3"/>
  <c r="J9" i="3"/>
  <c r="J8" i="3"/>
  <c r="J7" i="3"/>
  <c r="J6" i="3"/>
  <c r="J274" i="1"/>
  <c r="J261" i="1"/>
  <c r="J258" i="1"/>
  <c r="J178" i="1"/>
  <c r="J28" i="1"/>
  <c r="J23" i="1"/>
  <c r="F143" i="3"/>
  <c r="F146" i="3"/>
  <c r="F149" i="3" s="1"/>
  <c r="H129" i="3"/>
  <c r="H128" i="3"/>
  <c r="H126" i="3"/>
  <c r="H125" i="3"/>
  <c r="H124" i="3"/>
  <c r="H122" i="3"/>
  <c r="H121" i="3"/>
  <c r="H120" i="3"/>
  <c r="H119" i="3"/>
  <c r="H117" i="3"/>
  <c r="H116" i="3"/>
  <c r="H115" i="3"/>
  <c r="H114" i="3"/>
  <c r="H112" i="3"/>
  <c r="H111" i="3"/>
  <c r="H110" i="3"/>
  <c r="H109" i="3"/>
  <c r="H107" i="3"/>
  <c r="H106" i="3"/>
  <c r="H105" i="3"/>
  <c r="H104" i="3"/>
  <c r="H102" i="3"/>
  <c r="H101" i="3"/>
  <c r="H100" i="3"/>
  <c r="H99" i="3"/>
  <c r="H97" i="3"/>
  <c r="H96" i="3"/>
  <c r="H95" i="3"/>
  <c r="H94" i="3"/>
  <c r="H92" i="3"/>
  <c r="H91" i="3"/>
  <c r="H90" i="3"/>
  <c r="H89" i="3"/>
  <c r="H87" i="3"/>
  <c r="H86" i="3"/>
  <c r="H85" i="3"/>
  <c r="H84" i="3"/>
  <c r="H81" i="3"/>
  <c r="H80" i="3"/>
  <c r="H79" i="3"/>
  <c r="H78" i="3"/>
  <c r="H76" i="3"/>
  <c r="H75" i="3"/>
  <c r="H74" i="3"/>
  <c r="H73" i="3"/>
  <c r="H72" i="3"/>
  <c r="H71" i="3"/>
  <c r="H70" i="3"/>
  <c r="H69" i="3"/>
  <c r="H68" i="3"/>
  <c r="H66" i="3"/>
  <c r="H65" i="3"/>
  <c r="H64" i="3"/>
  <c r="H63" i="3"/>
  <c r="H62" i="3"/>
  <c r="H60" i="3"/>
  <c r="H59" i="3"/>
  <c r="H58" i="3"/>
  <c r="H57" i="3"/>
  <c r="H56" i="3"/>
  <c r="H55" i="3"/>
  <c r="H54" i="3"/>
  <c r="H52" i="3"/>
  <c r="H51" i="3"/>
  <c r="H49" i="3"/>
  <c r="H48" i="3"/>
  <c r="H46" i="3"/>
  <c r="H45" i="3"/>
  <c r="H44" i="3"/>
  <c r="H43" i="3"/>
  <c r="H42" i="3"/>
  <c r="H41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L143" i="3"/>
  <c r="J143" i="3"/>
  <c r="H143" i="3"/>
  <c r="E143" i="3"/>
  <c r="D143" i="3"/>
  <c r="E130" i="3"/>
  <c r="K130" i="3" s="1"/>
  <c r="D130" i="3"/>
  <c r="C130" i="3"/>
  <c r="E127" i="3"/>
  <c r="G127" i="3" s="1"/>
  <c r="D127" i="3"/>
  <c r="C127" i="3"/>
  <c r="E123" i="3"/>
  <c r="K123" i="3" s="1"/>
  <c r="D123" i="3"/>
  <c r="C123" i="3"/>
  <c r="E82" i="3"/>
  <c r="K82" i="3" s="1"/>
  <c r="D82" i="3"/>
  <c r="C82" i="3"/>
  <c r="E34" i="3"/>
  <c r="G34" i="3" s="1"/>
  <c r="D34" i="3"/>
  <c r="D132" i="3" s="1"/>
  <c r="C34" i="3"/>
  <c r="E22" i="3"/>
  <c r="K22" i="3" s="1"/>
  <c r="D22" i="3"/>
  <c r="C22" i="3"/>
  <c r="E17" i="3"/>
  <c r="I17" i="3" s="1"/>
  <c r="D17" i="3"/>
  <c r="C17" i="3"/>
  <c r="C24" i="3" s="1"/>
  <c r="C133" i="3" s="1"/>
  <c r="G17" i="3" l="1"/>
  <c r="G82" i="3"/>
  <c r="G130" i="3"/>
  <c r="K17" i="3"/>
  <c r="G123" i="3"/>
  <c r="I127" i="3"/>
  <c r="K127" i="3"/>
  <c r="I82" i="3"/>
  <c r="I130" i="3"/>
  <c r="I123" i="3"/>
  <c r="I30" i="1"/>
  <c r="I264" i="1" s="1"/>
  <c r="I22" i="3"/>
  <c r="G22" i="3"/>
  <c r="I263" i="1"/>
  <c r="L130" i="3"/>
  <c r="L17" i="3"/>
  <c r="L123" i="3"/>
  <c r="L127" i="3"/>
  <c r="L22" i="3"/>
  <c r="L34" i="3"/>
  <c r="L82" i="3"/>
  <c r="J22" i="3"/>
  <c r="J34" i="3"/>
  <c r="J130" i="3"/>
  <c r="J127" i="3"/>
  <c r="J82" i="3"/>
  <c r="J17" i="3"/>
  <c r="J123" i="3"/>
  <c r="J30" i="1"/>
  <c r="J264" i="1" s="1"/>
  <c r="J263" i="1"/>
  <c r="H22" i="3"/>
  <c r="H34" i="3"/>
  <c r="H82" i="3"/>
  <c r="H130" i="3"/>
  <c r="H123" i="3"/>
  <c r="H127" i="3"/>
  <c r="H17" i="3"/>
  <c r="E24" i="3"/>
  <c r="E132" i="3"/>
  <c r="D24" i="3"/>
  <c r="D133" i="3" s="1"/>
  <c r="D135" i="3" s="1"/>
  <c r="D146" i="3" s="1"/>
  <c r="D149" i="3" s="1"/>
  <c r="C132" i="3"/>
  <c r="C135" i="3" s="1"/>
  <c r="K132" i="3" l="1"/>
  <c r="I132" i="3"/>
  <c r="G132" i="3"/>
  <c r="I266" i="1"/>
  <c r="I277" i="1" s="1"/>
  <c r="I280" i="1" s="1"/>
  <c r="E133" i="3"/>
  <c r="K24" i="3"/>
  <c r="G24" i="3"/>
  <c r="I24" i="3"/>
  <c r="L132" i="3"/>
  <c r="J24" i="3"/>
  <c r="J133" i="3" s="1"/>
  <c r="L24" i="3"/>
  <c r="L133" i="3" s="1"/>
  <c r="J132" i="3"/>
  <c r="J266" i="1"/>
  <c r="J277" i="1" s="1"/>
  <c r="J280" i="1" s="1"/>
  <c r="H24" i="3"/>
  <c r="H133" i="3" s="1"/>
  <c r="H132" i="3"/>
  <c r="E135" i="3" l="1"/>
  <c r="K133" i="3"/>
  <c r="I133" i="3"/>
  <c r="G133" i="3"/>
  <c r="L135" i="3"/>
  <c r="L146" i="3" s="1"/>
  <c r="L149" i="3" s="1"/>
  <c r="J135" i="3"/>
  <c r="J146" i="3" s="1"/>
  <c r="J149" i="3" s="1"/>
  <c r="H135" i="3"/>
  <c r="H146" i="3" s="1"/>
  <c r="H149" i="3" s="1"/>
  <c r="E146" i="3" l="1"/>
  <c r="I135" i="3"/>
  <c r="G135" i="3"/>
  <c r="K135" i="3"/>
  <c r="E178" i="1"/>
  <c r="E23" i="1"/>
  <c r="G261" i="1" l="1"/>
  <c r="G258" i="1"/>
  <c r="G254" i="1"/>
  <c r="G178" i="1"/>
  <c r="G55" i="1"/>
  <c r="G28" i="1"/>
  <c r="G23" i="1"/>
  <c r="G30" i="1" s="1"/>
  <c r="G264" i="1" s="1"/>
  <c r="G263" i="1" l="1"/>
  <c r="G266" i="1" s="1"/>
  <c r="D178" i="1"/>
  <c r="D254" i="1"/>
  <c r="F254" i="1"/>
  <c r="F55" i="1"/>
  <c r="D23" i="1" l="1"/>
  <c r="F23" i="1" l="1"/>
  <c r="T274" i="1" l="1"/>
  <c r="T261" i="1"/>
  <c r="T258" i="1"/>
  <c r="T254" i="1"/>
  <c r="T178" i="1"/>
  <c r="T55" i="1"/>
  <c r="T28" i="1"/>
  <c r="T23" i="1"/>
  <c r="S274" i="1"/>
  <c r="S261" i="1"/>
  <c r="S258" i="1"/>
  <c r="S254" i="1"/>
  <c r="S178" i="1"/>
  <c r="S55" i="1"/>
  <c r="S28" i="1"/>
  <c r="S23" i="1"/>
  <c r="R274" i="1"/>
  <c r="R261" i="1"/>
  <c r="R258" i="1"/>
  <c r="R254" i="1"/>
  <c r="R178" i="1"/>
  <c r="R55" i="1"/>
  <c r="R28" i="1"/>
  <c r="R23" i="1"/>
  <c r="E274" i="1"/>
  <c r="E261" i="1"/>
  <c r="E258" i="1"/>
  <c r="E254" i="1"/>
  <c r="E55" i="1"/>
  <c r="E28" i="1"/>
  <c r="S263" i="1" l="1"/>
  <c r="T30" i="1"/>
  <c r="T264" i="1" s="1"/>
  <c r="R30" i="1"/>
  <c r="R264" i="1" s="1"/>
  <c r="S30" i="1"/>
  <c r="S264" i="1" s="1"/>
  <c r="T263" i="1"/>
  <c r="R263" i="1"/>
  <c r="E30" i="1"/>
  <c r="E264" i="1" s="1"/>
  <c r="E263" i="1"/>
  <c r="S266" i="1" l="1"/>
  <c r="S277" i="1" s="1"/>
  <c r="S280" i="1" s="1"/>
  <c r="T266" i="1"/>
  <c r="T277" i="1" s="1"/>
  <c r="T280" i="1" s="1"/>
  <c r="R266" i="1"/>
  <c r="R277" i="1" s="1"/>
  <c r="R280" i="1" s="1"/>
  <c r="E266" i="1"/>
  <c r="E277" i="1" s="1"/>
  <c r="E280" i="1" s="1"/>
  <c r="Q274" i="1" l="1"/>
  <c r="P274" i="1" l="1"/>
  <c r="N23" i="1" l="1"/>
  <c r="N28" i="1"/>
  <c r="N178" i="1"/>
  <c r="N258" i="1"/>
  <c r="N261" i="1"/>
  <c r="N263" i="1" l="1"/>
  <c r="N30" i="1"/>
  <c r="N264" i="1" s="1"/>
  <c r="Q261" i="1"/>
  <c r="Q258" i="1"/>
  <c r="Q254" i="1"/>
  <c r="Q178" i="1"/>
  <c r="Q55" i="1"/>
  <c r="Q28" i="1"/>
  <c r="Q23" i="1"/>
  <c r="N266" i="1" l="1"/>
  <c r="Q263" i="1"/>
  <c r="Q30" i="1"/>
  <c r="Q264" i="1" s="1"/>
  <c r="Q266" i="1" l="1"/>
  <c r="Q277" i="1" s="1"/>
  <c r="Q280" i="1" s="1"/>
  <c r="P261" i="1" l="1"/>
  <c r="P258" i="1"/>
  <c r="P178" i="1"/>
  <c r="P28" i="1"/>
  <c r="P23" i="1"/>
  <c r="O274" i="1"/>
  <c r="O261" i="1"/>
  <c r="O258" i="1"/>
  <c r="O178" i="1"/>
  <c r="O28" i="1"/>
  <c r="N274" i="1"/>
  <c r="L274" i="1"/>
  <c r="L261" i="1"/>
  <c r="L258" i="1"/>
  <c r="L178" i="1"/>
  <c r="L28" i="1"/>
  <c r="L23" i="1"/>
  <c r="K274" i="1"/>
  <c r="K261" i="1"/>
  <c r="K258" i="1"/>
  <c r="K178" i="1"/>
  <c r="K28" i="1"/>
  <c r="K23" i="1"/>
  <c r="F261" i="1"/>
  <c r="F258" i="1"/>
  <c r="F178" i="1"/>
  <c r="F28" i="1"/>
  <c r="D261" i="1"/>
  <c r="D258" i="1"/>
  <c r="D55" i="1"/>
  <c r="D28" i="1"/>
  <c r="P263" i="1" l="1"/>
  <c r="O263" i="1"/>
  <c r="L30" i="1"/>
  <c r="L264" i="1" s="1"/>
  <c r="K30" i="1"/>
  <c r="K264" i="1" s="1"/>
  <c r="K263" i="1"/>
  <c r="L263" i="1"/>
  <c r="D30" i="1"/>
  <c r="D264" i="1" s="1"/>
  <c r="O30" i="1"/>
  <c r="O264" i="1" s="1"/>
  <c r="P30" i="1"/>
  <c r="P264" i="1" s="1"/>
  <c r="F263" i="1"/>
  <c r="F30" i="1"/>
  <c r="F264" i="1" s="1"/>
  <c r="D263" i="1"/>
  <c r="D266" i="1" l="1"/>
  <c r="P266" i="1"/>
  <c r="P277" i="1" s="1"/>
  <c r="P280" i="1" s="1"/>
  <c r="O266" i="1"/>
  <c r="O277" i="1" s="1"/>
  <c r="O280" i="1" s="1"/>
  <c r="N277" i="1"/>
  <c r="N280" i="1" s="1"/>
  <c r="L266" i="1"/>
  <c r="L277" i="1" s="1"/>
  <c r="L280" i="1" s="1"/>
  <c r="K266" i="1"/>
  <c r="K277" i="1" s="1"/>
  <c r="K280" i="1" s="1"/>
  <c r="F266" i="1"/>
</calcChain>
</file>

<file path=xl/sharedStrings.xml><?xml version="1.0" encoding="utf-8"?>
<sst xmlns="http://schemas.openxmlformats.org/spreadsheetml/2006/main" count="1176" uniqueCount="709">
  <si>
    <t>SUMME PLAN 1</t>
  </si>
  <si>
    <t>SUMME PLAN 3</t>
  </si>
  <si>
    <t>SUMME PLAN 4</t>
  </si>
  <si>
    <t>SUMME PLAN 5</t>
  </si>
  <si>
    <t>SUMME PLAN 6</t>
  </si>
  <si>
    <t>SUMME PLAN 8</t>
  </si>
  <si>
    <t>SUMME PLAN 9</t>
  </si>
  <si>
    <t>SUMME Ausgaben</t>
  </si>
  <si>
    <t>SUMME Einnahmen</t>
  </si>
  <si>
    <t>Ergebnis (Einnahmen - Ausgaben)</t>
  </si>
  <si>
    <t>536.10</t>
  </si>
  <si>
    <t>536.11</t>
  </si>
  <si>
    <t>536.12</t>
  </si>
  <si>
    <t>536.13</t>
  </si>
  <si>
    <t>686.11</t>
  </si>
  <si>
    <t>686.12</t>
  </si>
  <si>
    <t>686.13</t>
  </si>
  <si>
    <t>686.14</t>
  </si>
  <si>
    <t>686.2</t>
  </si>
  <si>
    <t>686.21</t>
  </si>
  <si>
    <t>686.22</t>
  </si>
  <si>
    <t>686.23</t>
  </si>
  <si>
    <t>686.24</t>
  </si>
  <si>
    <t>686.31</t>
  </si>
  <si>
    <t>686.32</t>
  </si>
  <si>
    <t>686.33</t>
  </si>
  <si>
    <t>686.34</t>
  </si>
  <si>
    <t>686.41</t>
  </si>
  <si>
    <t>686.42</t>
  </si>
  <si>
    <t>686.43</t>
  </si>
  <si>
    <t>686.44</t>
  </si>
  <si>
    <t>Einnahmen aus kommerz. Anzeigen</t>
  </si>
  <si>
    <t>Vermischte Einnahmen</t>
  </si>
  <si>
    <t>Einnahmen aus Veranst. FSR  WiWi</t>
  </si>
  <si>
    <t>Einnahmen aus Veranst. FSR KSW</t>
  </si>
  <si>
    <t>Einnahmen aus Veranst. FSR M+I</t>
  </si>
  <si>
    <t>Einnahmen aus Veranst.  FSR ReWi</t>
  </si>
  <si>
    <t>Einnahmen aus Veranst.  FSR Pych</t>
  </si>
  <si>
    <t>Zinsen privatrechtll.Unternehmen</t>
  </si>
  <si>
    <t>Darlehensrückflüsse Studierende</t>
  </si>
  <si>
    <t>Studierendenschaftsbeiträge</t>
  </si>
  <si>
    <t>Entnahme aus der Allg. Rücklage</t>
  </si>
  <si>
    <t>Entnahme aus der Sonderrücklage</t>
  </si>
  <si>
    <t>Überschuss des Vorjahres</t>
  </si>
  <si>
    <t>Einnahmen</t>
  </si>
  <si>
    <t>Titelbezeichnung</t>
  </si>
  <si>
    <t>Ausgaben</t>
  </si>
  <si>
    <t>HHJ</t>
  </si>
  <si>
    <t>SOLL</t>
  </si>
  <si>
    <t>IST</t>
  </si>
  <si>
    <t>Stand</t>
  </si>
  <si>
    <t xml:space="preserve">Aufwandsentsch. SP </t>
  </si>
  <si>
    <t>AE Mitglieder FernUni - Gremien</t>
  </si>
  <si>
    <t>Aufwandsentsch. SP - Ausschüsse</t>
  </si>
  <si>
    <t>Geldvermögen</t>
  </si>
  <si>
    <t>Giroguthaben Commerzbank</t>
  </si>
  <si>
    <t>Barkasse</t>
  </si>
  <si>
    <t>Noch nicht abgerechnete Vorschüsse</t>
  </si>
  <si>
    <t>SUMME Geldvermögen</t>
  </si>
  <si>
    <t>Aufteilung Geldvermögen</t>
  </si>
  <si>
    <t>Kassenbestand (Einnahmen - Ausgaben)</t>
  </si>
  <si>
    <t>Rücklagen</t>
  </si>
  <si>
    <t>Sonderrücklagen</t>
  </si>
  <si>
    <t>SUMME Aufteilung Geldvermögen</t>
  </si>
  <si>
    <t>Auslagen für Wahlen</t>
  </si>
  <si>
    <t>Bücher, Zeitschriften</t>
  </si>
  <si>
    <t>Briefporto</t>
  </si>
  <si>
    <t>Telefongebühren</t>
  </si>
  <si>
    <t>Qualifizierungsmaßnahmen</t>
  </si>
  <si>
    <t xml:space="preserve">Durchführung von AStA Veranst. </t>
  </si>
  <si>
    <t xml:space="preserve">Aufwandsentsch. AStA Veranst. </t>
  </si>
  <si>
    <t>Zuschuss Bildungsherberge gGmbH</t>
  </si>
  <si>
    <t>Hochschulsport</t>
  </si>
  <si>
    <t>Verfügungsmittel Personalrat</t>
  </si>
  <si>
    <t>Unterstützung v. Interessengruppen</t>
  </si>
  <si>
    <t>Zuweisung an Fachschaft WiWi</t>
  </si>
  <si>
    <t>Zuweisung an Fachschaft KSW</t>
  </si>
  <si>
    <t>Zuweisung FS-Psychologie</t>
  </si>
  <si>
    <t>Zuweisung Fachschaft ReWi</t>
  </si>
  <si>
    <t>Zuweisung Fachschaft METI</t>
  </si>
  <si>
    <t>Studienbegleitende Veranstalt.</t>
  </si>
  <si>
    <t>Darlehen an Studierende</t>
  </si>
  <si>
    <t>Darlehen für Auslandssemester</t>
  </si>
  <si>
    <t>Zuführung zur Rücklage</t>
  </si>
  <si>
    <t xml:space="preserve">Zuführung Sonderrücklage </t>
  </si>
  <si>
    <t>Einnahmen aus Veranst.Interessengruppen</t>
  </si>
  <si>
    <t xml:space="preserve">Sachkostenpauschale AStA  </t>
  </si>
  <si>
    <t>Reisekosten SP+Ausschüsse+Sonstige</t>
  </si>
  <si>
    <t>527.21</t>
  </si>
  <si>
    <t>527.22</t>
  </si>
  <si>
    <t>527.31</t>
  </si>
  <si>
    <t>527.32</t>
  </si>
  <si>
    <t>527.51</t>
  </si>
  <si>
    <t>527.52</t>
  </si>
  <si>
    <t>2017 / 2018</t>
  </si>
  <si>
    <t>Sozialfonds Seminarteilnahme</t>
  </si>
  <si>
    <t>550.10</t>
  </si>
  <si>
    <t>550.11</t>
  </si>
  <si>
    <t>550.12</t>
  </si>
  <si>
    <t>550.13</t>
  </si>
  <si>
    <t>2018 / 2019</t>
  </si>
  <si>
    <t>119.20</t>
  </si>
  <si>
    <t>119.21</t>
  </si>
  <si>
    <t>Spende</t>
  </si>
  <si>
    <t>119.22</t>
  </si>
  <si>
    <t>sonst. Einnahmen</t>
  </si>
  <si>
    <t>125.10</t>
  </si>
  <si>
    <t>129.00</t>
  </si>
  <si>
    <t xml:space="preserve">Einnahmen aus Veranstaltungen </t>
  </si>
  <si>
    <t>129.10</t>
  </si>
  <si>
    <t>129.20</t>
  </si>
  <si>
    <t>129.90</t>
  </si>
  <si>
    <t>129.30</t>
  </si>
  <si>
    <t>129.40</t>
  </si>
  <si>
    <t>129.50</t>
  </si>
  <si>
    <t>129.60</t>
  </si>
  <si>
    <t>162.00</t>
  </si>
  <si>
    <t>182.00</t>
  </si>
  <si>
    <t>129.70</t>
  </si>
  <si>
    <t>Einnahmen aus sonst.AStA-Veranst.</t>
  </si>
  <si>
    <t>129.80</t>
  </si>
  <si>
    <t>341.00</t>
  </si>
  <si>
    <t>352.00</t>
  </si>
  <si>
    <t>353.00</t>
  </si>
  <si>
    <t>360.00</t>
  </si>
  <si>
    <t>412.10</t>
  </si>
  <si>
    <t>412.20</t>
  </si>
  <si>
    <t>412.30</t>
  </si>
  <si>
    <t>412.40</t>
  </si>
  <si>
    <t>412.50</t>
  </si>
  <si>
    <t>425.00</t>
  </si>
  <si>
    <t>425.10</t>
  </si>
  <si>
    <t>427.00</t>
  </si>
  <si>
    <t>Aufwandsentsch. AStA-Gäste</t>
  </si>
  <si>
    <t>412.60</t>
  </si>
  <si>
    <t>Aufwandsentsch. AStA-PG</t>
  </si>
  <si>
    <t>Personalkosten + AStA-Referate</t>
  </si>
  <si>
    <t>Bezüge AStA-Referate</t>
  </si>
  <si>
    <t>425.11</t>
  </si>
  <si>
    <t>Vergütung AStA-Referate</t>
  </si>
  <si>
    <t>425.12</t>
  </si>
  <si>
    <t>Beiträge Bundesknappschaft</t>
  </si>
  <si>
    <t>425.13</t>
  </si>
  <si>
    <t>sonst. Erstatt. AStA Referate</t>
  </si>
  <si>
    <t>Personalkosten Büro</t>
  </si>
  <si>
    <t>425.21</t>
  </si>
  <si>
    <t>425.22</t>
  </si>
  <si>
    <t>425.23</t>
  </si>
  <si>
    <t>425.24</t>
  </si>
  <si>
    <t>Zusatzversorgung VBL</t>
  </si>
  <si>
    <t>425.25</t>
  </si>
  <si>
    <t>sonst. Erstatt. Personal</t>
  </si>
  <si>
    <t>425.26</t>
  </si>
  <si>
    <t>Geringfügig Beschäftigte</t>
  </si>
  <si>
    <t>427.10</t>
  </si>
  <si>
    <t>Gehalt geringf.Beschäftigte</t>
  </si>
  <si>
    <t>427.20</t>
  </si>
  <si>
    <t>Bundesknappschaft</t>
  </si>
  <si>
    <t>Allgem. Geschäftsbedarf</t>
  </si>
  <si>
    <t>511.10</t>
  </si>
  <si>
    <t>Bürobedarf</t>
  </si>
  <si>
    <t>511.11</t>
  </si>
  <si>
    <t>Kontoführung</t>
  </si>
  <si>
    <t>511.12</t>
  </si>
  <si>
    <t>GEZ</t>
  </si>
  <si>
    <t>511.13</t>
  </si>
  <si>
    <t>Publikationen</t>
  </si>
  <si>
    <t>511.14</t>
  </si>
  <si>
    <t>sonst. Geschäftsbedarf</t>
  </si>
  <si>
    <t>511.15</t>
  </si>
  <si>
    <t>Verbrauchsmat.Kopierer+Drucker</t>
  </si>
  <si>
    <t>511.16</t>
  </si>
  <si>
    <t>511.17</t>
  </si>
  <si>
    <t>511.40</t>
  </si>
  <si>
    <t>Geschäftsbedarf IT/Telefon</t>
  </si>
  <si>
    <t>511.41</t>
  </si>
  <si>
    <t>511.42</t>
  </si>
  <si>
    <t>Internet</t>
  </si>
  <si>
    <t>511.43</t>
  </si>
  <si>
    <t>Hosting</t>
  </si>
  <si>
    <t>511.44</t>
  </si>
  <si>
    <t>Sonstiges</t>
  </si>
  <si>
    <t>511.50</t>
  </si>
  <si>
    <t>Geräte,Ausstattung,Ausrüstung</t>
  </si>
  <si>
    <t>511.51</t>
  </si>
  <si>
    <t>IT</t>
  </si>
  <si>
    <t>511.52</t>
  </si>
  <si>
    <t>Büroausstattung/Büromöbel</t>
  </si>
  <si>
    <t>511.53</t>
  </si>
  <si>
    <t>sonstige Ausstattung</t>
  </si>
  <si>
    <t>511.60</t>
  </si>
  <si>
    <t>511.61</t>
  </si>
  <si>
    <t>Kleinreparaturen u.Instandhalt.</t>
  </si>
  <si>
    <t>511.63</t>
  </si>
  <si>
    <t>sonst. Dienstleistungen</t>
  </si>
  <si>
    <t>517.20</t>
  </si>
  <si>
    <t>Ausgaben für Versicherung</t>
  </si>
  <si>
    <t>517.21</t>
  </si>
  <si>
    <t>Allianz Vers. Betriebshaftpflicht</t>
  </si>
  <si>
    <t>517.22</t>
  </si>
  <si>
    <t>sonst. Versicherungen</t>
  </si>
  <si>
    <t>525.00</t>
  </si>
  <si>
    <t>525.10</t>
  </si>
  <si>
    <t>Qualifizierung Büro</t>
  </si>
  <si>
    <t>Qualifizierung Stupa, Ausschüsse</t>
  </si>
  <si>
    <t>525.20</t>
  </si>
  <si>
    <t>525.30</t>
  </si>
  <si>
    <t>Qualifizierung AStA</t>
  </si>
  <si>
    <t>Rechtsstreitigkeiten+ext.Beratungen</t>
  </si>
  <si>
    <t>526.10</t>
  </si>
  <si>
    <t>526.20</t>
  </si>
  <si>
    <t>Steuerberatung u.Lohnbuchführung</t>
  </si>
  <si>
    <t>526.30</t>
  </si>
  <si>
    <t>sonst. Beratungen</t>
  </si>
  <si>
    <t>Reisekosten</t>
  </si>
  <si>
    <t>527.10</t>
  </si>
  <si>
    <t>Reisekosten AStA-Büro</t>
  </si>
  <si>
    <t>527.11</t>
  </si>
  <si>
    <t>Fahrtkosten+Verpf. AStA-Büro</t>
  </si>
  <si>
    <t>527.12</t>
  </si>
  <si>
    <t>Raumkosten+sonst. Kosten AStA-Büro</t>
  </si>
  <si>
    <t>527.13</t>
  </si>
  <si>
    <t>Unterkunftskosten AStA-Büro</t>
  </si>
  <si>
    <t>Fahrtkost.+Verpfl. SP</t>
  </si>
  <si>
    <t>Raumkosten + sonst. Kosten SP</t>
  </si>
  <si>
    <t>527.23</t>
  </si>
  <si>
    <t>Unterkunftskosten SP</t>
  </si>
  <si>
    <t>527.24</t>
  </si>
  <si>
    <t>Fahrtk.+Verpfl. SP Ausschüsse</t>
  </si>
  <si>
    <t>527.25</t>
  </si>
  <si>
    <t>Raumkosten+Sonst.Kosten SP Ausschüsse</t>
  </si>
  <si>
    <t>527.26</t>
  </si>
  <si>
    <t>Unterkunftskosten SP Ausschüsse</t>
  </si>
  <si>
    <t>527.27</t>
  </si>
  <si>
    <t>FK+Verpfl. SP AT + Sonstige</t>
  </si>
  <si>
    <t>527.28</t>
  </si>
  <si>
    <t>Raumkosten+sonst.Kosten SP AT + Sonstige</t>
  </si>
  <si>
    <t>527.29</t>
  </si>
  <si>
    <t>Unterkunftskosten SP AT + Sonstige</t>
  </si>
  <si>
    <t>Reiskosten AStA</t>
  </si>
  <si>
    <t>Fahrtk.+Verpfl. AStA</t>
  </si>
  <si>
    <t>Raumkosten AStA</t>
  </si>
  <si>
    <t>527.33</t>
  </si>
  <si>
    <t>Fahrtk.+Verpfl. AStA-Gäste</t>
  </si>
  <si>
    <t>Raum- u. sonst.Kosten AStA-Gäste</t>
  </si>
  <si>
    <t>527.53</t>
  </si>
  <si>
    <t>Unterkunftskosten AStA-Gäste</t>
  </si>
  <si>
    <t>527.54</t>
  </si>
  <si>
    <t>Fahrtk.+Verpfl. AStA PG</t>
  </si>
  <si>
    <t>527.55</t>
  </si>
  <si>
    <t>Raum-+sonst.Kosten AStA PG</t>
  </si>
  <si>
    <t>527.56</t>
  </si>
  <si>
    <t>Unterkunftskosten ASTA PG</t>
  </si>
  <si>
    <t>527.60</t>
  </si>
  <si>
    <t>Reisekosten Unigremien + Sonstige</t>
  </si>
  <si>
    <t>Reisekosten AStA-Gäste + PG + Sonstige</t>
  </si>
  <si>
    <t>527.61</t>
  </si>
  <si>
    <t>RK Funktion Unigremium</t>
  </si>
  <si>
    <t>527.62</t>
  </si>
  <si>
    <t>RK Sonstige</t>
  </si>
  <si>
    <t>529.00</t>
  </si>
  <si>
    <t>Bewirtungskosten</t>
  </si>
  <si>
    <t>529.10</t>
  </si>
  <si>
    <t>Bewirtung AStA</t>
  </si>
  <si>
    <t>529.20</t>
  </si>
  <si>
    <t>Bewirtung SP</t>
  </si>
  <si>
    <t>529.30</t>
  </si>
  <si>
    <t>Bewirtung Sonstige</t>
  </si>
  <si>
    <t>531.00</t>
  </si>
  <si>
    <t>SprachRohr, and. Publikationen</t>
  </si>
  <si>
    <t>531.10</t>
  </si>
  <si>
    <t>Druckkosten SprRohr</t>
  </si>
  <si>
    <t>531.20</t>
  </si>
  <si>
    <t>Versandkosten SprRohr</t>
  </si>
  <si>
    <t>531.30</t>
  </si>
  <si>
    <t>Satzkosten SprRohr</t>
  </si>
  <si>
    <t>531.40</t>
  </si>
  <si>
    <t>sonst. Kosten SprRohr</t>
  </si>
  <si>
    <t>Ö-Arbeit, Web</t>
  </si>
  <si>
    <t>532.10</t>
  </si>
  <si>
    <t>Materialien Öffentlichkeitsarbeit</t>
  </si>
  <si>
    <t>532.20</t>
  </si>
  <si>
    <t>Sonstige Kosten</t>
  </si>
  <si>
    <t>532.30</t>
  </si>
  <si>
    <t>Webseite</t>
  </si>
  <si>
    <t>533.00</t>
  </si>
  <si>
    <t>Auslandsbeziehungen</t>
  </si>
  <si>
    <t>533.10</t>
  </si>
  <si>
    <t>Hotelkosten Ausland</t>
  </si>
  <si>
    <t>533.20</t>
  </si>
  <si>
    <t>Reisekosten Ausland</t>
  </si>
  <si>
    <t>533.30</t>
  </si>
  <si>
    <t>Teilnahmebeiträge Ausland</t>
  </si>
  <si>
    <t>533.40</t>
  </si>
  <si>
    <t>sonst. Kosten Ausland</t>
  </si>
  <si>
    <t>535.10</t>
  </si>
  <si>
    <t>Aufwandsentschäd. für Wahlen</t>
  </si>
  <si>
    <t>535.11</t>
  </si>
  <si>
    <t>AE fest Wahlen</t>
  </si>
  <si>
    <t>535.12</t>
  </si>
  <si>
    <t>AE variabel Wahlen</t>
  </si>
  <si>
    <t>535.20</t>
  </si>
  <si>
    <t>Reisekosten Wahlen</t>
  </si>
  <si>
    <t>535.21</t>
  </si>
  <si>
    <t>Fahrtk. + Verpfl. Wahlen</t>
  </si>
  <si>
    <t>535.22</t>
  </si>
  <si>
    <t>Raum- u. sonst. Kosten Wahlen</t>
  </si>
  <si>
    <t>535.23</t>
  </si>
  <si>
    <t>Unterkunftskosten Wahlen</t>
  </si>
  <si>
    <t>535.50</t>
  </si>
  <si>
    <t>WahlRohr + Wahlunterlagen</t>
  </si>
  <si>
    <t>535.51</t>
  </si>
  <si>
    <t>535.52</t>
  </si>
  <si>
    <t>535.53</t>
  </si>
  <si>
    <t>535.54</t>
  </si>
  <si>
    <t>WahlRohr Versand</t>
  </si>
  <si>
    <t>WahlRohr Druck</t>
  </si>
  <si>
    <t>Wahlunterlagen Versand</t>
  </si>
  <si>
    <t>Wahlunterlagen Druck</t>
  </si>
  <si>
    <t>Fahrtk. + Verpfl. AStA Veranst.</t>
  </si>
  <si>
    <t>Honorare  AStA Veranst. + RK Dozenten</t>
  </si>
  <si>
    <t>Raum- u. sonst. Kosten AStA Veranst.</t>
  </si>
  <si>
    <t>536.14</t>
  </si>
  <si>
    <t>Unterkunftskosten AStA Veranst.</t>
  </si>
  <si>
    <t>536.15</t>
  </si>
  <si>
    <t>Bewirtungskosten AStA Veranst.</t>
  </si>
  <si>
    <t>538.00</t>
  </si>
  <si>
    <t>Veranstaltungen Hopo</t>
  </si>
  <si>
    <t>538.10</t>
  </si>
  <si>
    <t>Aufwandsentsch. Hopo</t>
  </si>
  <si>
    <t>538.11</t>
  </si>
  <si>
    <t>Fahrtk. + Verpfl. Hopo</t>
  </si>
  <si>
    <t>538.12</t>
  </si>
  <si>
    <t>Honorare Hopo</t>
  </si>
  <si>
    <t>538.13</t>
  </si>
  <si>
    <t>Raumkosten + sonst. Kosten Hopo</t>
  </si>
  <si>
    <t>538.14</t>
  </si>
  <si>
    <t>Unterkunftskosten Hopo</t>
  </si>
  <si>
    <t>538.15</t>
  </si>
  <si>
    <t>Bewirtungskosten Hopo</t>
  </si>
  <si>
    <t>539.00</t>
  </si>
  <si>
    <t>540.00</t>
  </si>
  <si>
    <t>546.00</t>
  </si>
  <si>
    <t>vermischte Ausgaben</t>
  </si>
  <si>
    <t>Inklusion u. Gleichstellung</t>
  </si>
  <si>
    <t>550.14</t>
  </si>
  <si>
    <t>550.15</t>
  </si>
  <si>
    <t>550.16</t>
  </si>
  <si>
    <t>550.17</t>
  </si>
  <si>
    <t>AE Inkl. u. Gleichstellung</t>
  </si>
  <si>
    <t>Fahrtk.+Verpfl. Inkl.u.Gleichst.</t>
  </si>
  <si>
    <t>Raum-u.Unterk.Sitzungen+Veranst. I+G</t>
  </si>
  <si>
    <t>Bewirtungskosten Sitz./Sem./Veranst. I+G</t>
  </si>
  <si>
    <t>sonstige Kosten + Anschaffungen I+G</t>
  </si>
  <si>
    <t>Rechtsangelegenheiten I+G</t>
  </si>
  <si>
    <t>Zuweisung an Dritte u. FS, FSR-Konferenz</t>
  </si>
  <si>
    <t>Fahrtk. + Verpfl. Unterst.IG</t>
  </si>
  <si>
    <t>686.15</t>
  </si>
  <si>
    <t>686.16</t>
  </si>
  <si>
    <t>686.17</t>
  </si>
  <si>
    <t>Raum- u. Unterkunftskosten Unterst. IG</t>
  </si>
  <si>
    <t>Zuwendungen f. Allg.betrieb Unterst.IG</t>
  </si>
  <si>
    <t>Bewirtung Unterst. IG</t>
  </si>
  <si>
    <t>Mitgliedsbeiträge LAT</t>
  </si>
  <si>
    <t>686.18</t>
  </si>
  <si>
    <t>Mitgliedsbeiträge DJHW</t>
  </si>
  <si>
    <t>Zuweisung an FSR-Konferenzen</t>
  </si>
  <si>
    <t>Aufwandsentschädigungen FSR-K.</t>
  </si>
  <si>
    <t>Fahrtk.+Verpfl. FSR-Konferenz</t>
  </si>
  <si>
    <t>Honorare FSR-Konf.+RK Dozenten</t>
  </si>
  <si>
    <t>Raum- u. Unterkunftskosten FSR-Konf.</t>
  </si>
  <si>
    <t>Bewirtung FSR-Konf.</t>
  </si>
  <si>
    <t>sonstige Kosten FSR-Konf.</t>
  </si>
  <si>
    <t>686.25</t>
  </si>
  <si>
    <t>686.26</t>
  </si>
  <si>
    <t>686.35</t>
  </si>
  <si>
    <t>686.36</t>
  </si>
  <si>
    <t>686.37</t>
  </si>
  <si>
    <t>686.38</t>
  </si>
  <si>
    <t>686.39</t>
  </si>
  <si>
    <t>AE FS WiWi</t>
  </si>
  <si>
    <t>Fahrtk.+Verpfl. FS WiWi</t>
  </si>
  <si>
    <t>Raum- u. Unterk.f. Sitz.+Veranst.FS WiWi</t>
  </si>
  <si>
    <t>Bewirtungsk.f. Sitz./Veranst. FS WiWi</t>
  </si>
  <si>
    <t>Bewirtungsk. Seminare FS WiWi</t>
  </si>
  <si>
    <t>Sonst. Kosten +  Anschaff. FS WiWi</t>
  </si>
  <si>
    <t>Rechtsangelegenheiten FS WiWi</t>
  </si>
  <si>
    <t>AE FS KSW</t>
  </si>
  <si>
    <t>Fahrtk.+Verpfl. FS KSW</t>
  </si>
  <si>
    <t>Raum- u. Unterk.f. Sitz.+Veranst.FS KSW</t>
  </si>
  <si>
    <t>Bewirtungsk.f. Sitz./Veranst. FS KSW</t>
  </si>
  <si>
    <t>Bewirtungsk. Seminare FS KSW</t>
  </si>
  <si>
    <t>Sonst. Kosten +  Anschaff. FS KSW</t>
  </si>
  <si>
    <t>Rechtsangelegenheiten FS KSW</t>
  </si>
  <si>
    <t>686.45</t>
  </si>
  <si>
    <t>686.46</t>
  </si>
  <si>
    <t>686.47</t>
  </si>
  <si>
    <t>686.48</t>
  </si>
  <si>
    <t>686.49</t>
  </si>
  <si>
    <t>686.51</t>
  </si>
  <si>
    <t>686.52</t>
  </si>
  <si>
    <t>686.53</t>
  </si>
  <si>
    <t>686.54</t>
  </si>
  <si>
    <t>686.55</t>
  </si>
  <si>
    <t>686.56</t>
  </si>
  <si>
    <t>686.57</t>
  </si>
  <si>
    <t>686.58</t>
  </si>
  <si>
    <t>686.59</t>
  </si>
  <si>
    <t>AE FS Psych</t>
  </si>
  <si>
    <t>Fahrtk.+Verpfl. FS Psych</t>
  </si>
  <si>
    <t>Raum- u. Unterk.f. Sitz.+Veranst.FS Psych</t>
  </si>
  <si>
    <t>Bewirtungsk.f. Sitz./Veranst. FS Psych</t>
  </si>
  <si>
    <t>Bewirtungsk. Seminare FS Psych</t>
  </si>
  <si>
    <t>Sonst. Kosten +  Anschaff. FS Psych</t>
  </si>
  <si>
    <t>Rechtsangelegenheiten FS Psych</t>
  </si>
  <si>
    <t>AE FS ReWi</t>
  </si>
  <si>
    <t>Fahrtk.+Verpfl. FS ReWi</t>
  </si>
  <si>
    <t>Raum- u. Unterk.f. Sitz.+Veranst.FS ReWi</t>
  </si>
  <si>
    <t>Bewirtungsk.f. Sitz./Veranst. FS ReWi</t>
  </si>
  <si>
    <t>Bewirtungsk. Seminare FS ReWi</t>
  </si>
  <si>
    <t>Sonst. Kosten +  Anschaff. FS ReWi</t>
  </si>
  <si>
    <t>Rechtsangelegenheiten FS ReWi</t>
  </si>
  <si>
    <t>686.61</t>
  </si>
  <si>
    <t>686.62</t>
  </si>
  <si>
    <t>686.63</t>
  </si>
  <si>
    <t>686.64</t>
  </si>
  <si>
    <t>686.65</t>
  </si>
  <si>
    <t>686.66</t>
  </si>
  <si>
    <t>686.67</t>
  </si>
  <si>
    <t>686.68</t>
  </si>
  <si>
    <t>686.69</t>
  </si>
  <si>
    <t>AE FS Meti</t>
  </si>
  <si>
    <t>Fahrtk.+Verpfl. FS Meti</t>
  </si>
  <si>
    <t>Raum- u. Unterk.f. Sitz.+Veranst.FS Meti</t>
  </si>
  <si>
    <t>Bewirtungsk.f. Sitz./Veranst. FS Meti</t>
  </si>
  <si>
    <t>Bewirtungsk. Seminare FS Meti</t>
  </si>
  <si>
    <t>Sonst. Kosten +  Anschaff. FS Meti</t>
  </si>
  <si>
    <t>Rechtsangelegenheiten FS Meti</t>
  </si>
  <si>
    <t>686.71</t>
  </si>
  <si>
    <t>686.72</t>
  </si>
  <si>
    <t>686.73</t>
  </si>
  <si>
    <t>686.74</t>
  </si>
  <si>
    <t>686.75</t>
  </si>
  <si>
    <t>686.76</t>
  </si>
  <si>
    <t>686.77</t>
  </si>
  <si>
    <t>686.78</t>
  </si>
  <si>
    <t>686.79</t>
  </si>
  <si>
    <t>686.81</t>
  </si>
  <si>
    <t>686.82</t>
  </si>
  <si>
    <t>686.83</t>
  </si>
  <si>
    <t>686.84</t>
  </si>
  <si>
    <t>Honorare Lerngruppen</t>
  </si>
  <si>
    <t>Honorare Veranstalten RZ/StZ</t>
  </si>
  <si>
    <t>Zuschüssen RZ/StZ</t>
  </si>
  <si>
    <t>428.00</t>
  </si>
  <si>
    <t>511.20</t>
  </si>
  <si>
    <t>511.30</t>
  </si>
  <si>
    <t>860.00</t>
  </si>
  <si>
    <t>861.00</t>
  </si>
  <si>
    <t>862.00</t>
  </si>
  <si>
    <t>534.00</t>
  </si>
  <si>
    <t>Ausgaben für Fotokopierservice</t>
  </si>
  <si>
    <t>Aufw.-Entsch.Studienbegl.Veranst.</t>
  </si>
  <si>
    <t>Reisekosten Studienbegl. Veranst.</t>
  </si>
  <si>
    <t>511.80</t>
  </si>
  <si>
    <t>910.00</t>
  </si>
  <si>
    <t>920.00</t>
  </si>
  <si>
    <t>Neu</t>
  </si>
  <si>
    <t>Alt</t>
  </si>
  <si>
    <t>Sonstige Kosten RZ/StZ</t>
  </si>
  <si>
    <t>690.00</t>
  </si>
  <si>
    <t>537.00</t>
  </si>
  <si>
    <t>125.20</t>
  </si>
  <si>
    <t>Einnahmen aus kommerz.Anz.Web+and.</t>
  </si>
  <si>
    <t>A.) Deckungsfähigkeiten</t>
  </si>
  <si>
    <t xml:space="preserve">1.) </t>
  </si>
  <si>
    <t>Personal-,  Reise- und Bewirtungskosten</t>
  </si>
  <si>
    <t>Gegenseitig deckungsfähig sind die Konten und Unterkonten</t>
  </si>
  <si>
    <t>des Plans 4 sowie die Konten 527 und 529</t>
  </si>
  <si>
    <t xml:space="preserve">2.) </t>
  </si>
  <si>
    <t>Geschäftsbetrieb und Rechtsangelgenheiten</t>
  </si>
  <si>
    <t>511 bis 526</t>
  </si>
  <si>
    <t xml:space="preserve">3. ) </t>
  </si>
  <si>
    <t>AstA- und SP-Aktivitäten</t>
  </si>
  <si>
    <t>531, 532, 533, 536, 538, 539, 546, 550 sowie</t>
  </si>
  <si>
    <t>686.10 und 687</t>
  </si>
  <si>
    <t xml:space="preserve">4.) </t>
  </si>
  <si>
    <t>Fachschaften</t>
  </si>
  <si>
    <t>686.21 bis 686.26</t>
  </si>
  <si>
    <t>(FSRK)</t>
  </si>
  <si>
    <t>686.31 bis 686.39</t>
  </si>
  <si>
    <t>(Wiwi)</t>
  </si>
  <si>
    <t>686.41 bis 686.49</t>
  </si>
  <si>
    <t>(KSW)</t>
  </si>
  <si>
    <t>686.51 bis 686.59</t>
  </si>
  <si>
    <t>(Psy)</t>
  </si>
  <si>
    <t>686.61 bis 686.69</t>
  </si>
  <si>
    <t>(Rewi)</t>
  </si>
  <si>
    <t>686.71 bis 686.79</t>
  </si>
  <si>
    <t>(Meti)</t>
  </si>
  <si>
    <t>B.) Verstärkungen (bei Einnahmen über Ansatz)</t>
  </si>
  <si>
    <t>Konto</t>
  </si>
  <si>
    <t>531 wird verstärkt durch 125.10</t>
  </si>
  <si>
    <t>533 wird verstärkt durch 125.20</t>
  </si>
  <si>
    <t>536 wird verstärkt durch 129.70</t>
  </si>
  <si>
    <t>538 wird verstärkt durch 129.90</t>
  </si>
  <si>
    <t>550 wird verstärkt durch 129.80</t>
  </si>
  <si>
    <t>686.10 wird verstärkt durch 129.50</t>
  </si>
  <si>
    <t>686.30 wird verstärkt durch 129.10</t>
  </si>
  <si>
    <t>686.40 wird verstärkt durch 129.20</t>
  </si>
  <si>
    <t>686.50 wird verstärkt durch 129.60</t>
  </si>
  <si>
    <t>686.60 wird verstärkt durch 129.40</t>
  </si>
  <si>
    <t>686.70 wird verstärkt durch 129.30</t>
  </si>
  <si>
    <t>Konten</t>
  </si>
  <si>
    <t>860 und 861 werden verstärkt durch 182.0</t>
  </si>
  <si>
    <t>Die Gesamtdeckungsfähigkeit aller Einnahmen und Ausgaben</t>
  </si>
  <si>
    <t xml:space="preserve"> untereinander bleibt hiervon unberührt.</t>
  </si>
  <si>
    <t>Gehälter Büro netto</t>
  </si>
  <si>
    <t>Lohnsteuer/Steuerabzüge Personal</t>
  </si>
  <si>
    <t>Sozialversicherung</t>
  </si>
  <si>
    <t>21.07.18 Entwurf</t>
  </si>
  <si>
    <t>425.14</t>
  </si>
  <si>
    <t>VBG Unfallversicherung AStA</t>
  </si>
  <si>
    <t>VBG Unfallversicherung Büro</t>
  </si>
  <si>
    <t>536.16</t>
  </si>
  <si>
    <t>Sozialfonds Seminarteilnahme AStA-Veranst.</t>
  </si>
  <si>
    <t>Zuwend. Rechtsangelegenh. Unterst. IG</t>
  </si>
  <si>
    <t>Rechtsanwalts-,Verfahrens- u.Gerichtskosten</t>
  </si>
  <si>
    <t>Einnahmen aus Veranst. Hopo</t>
  </si>
  <si>
    <t>Unterkunftskosten AStA Referate</t>
  </si>
  <si>
    <t>AE Unterstützung v. Interessengruppen</t>
  </si>
  <si>
    <t>2016 / 2017</t>
  </si>
  <si>
    <t>119.2</t>
  </si>
  <si>
    <t>129.0</t>
  </si>
  <si>
    <t>Einnahmen aus Veranstaltungen AStA</t>
  </si>
  <si>
    <t>Aufwandsentsch. AStA-Gäste+PG</t>
  </si>
  <si>
    <t>425.0</t>
  </si>
  <si>
    <t>Gehalt Büroangestellte</t>
  </si>
  <si>
    <t>425.1</t>
  </si>
  <si>
    <t>Bezüge  AStA - Referenten</t>
  </si>
  <si>
    <t>427.0</t>
  </si>
  <si>
    <t>Ausgaben für geringfügig Besch.</t>
  </si>
  <si>
    <t>Geschäftsbedarf</t>
  </si>
  <si>
    <t>511.4</t>
  </si>
  <si>
    <t>511.5</t>
  </si>
  <si>
    <t>Geräte, Ausstattung, Ausrüstung</t>
  </si>
  <si>
    <t>511.6</t>
  </si>
  <si>
    <t>EDV-Arbeiten / externe Dienstl.</t>
  </si>
  <si>
    <t>Kleinreparaturen und Instandhaltung</t>
  </si>
  <si>
    <t>517.2</t>
  </si>
  <si>
    <t>Ausgaben für Versicherungen</t>
  </si>
  <si>
    <t>525.0</t>
  </si>
  <si>
    <t>Rechtsstreitigkeiten, Beratungen</t>
  </si>
  <si>
    <t>Ext. Dienstleistg.+Beratung Personal</t>
  </si>
  <si>
    <t>527.1</t>
  </si>
  <si>
    <t>Kosten für Dienstreisen</t>
  </si>
  <si>
    <t>527.2</t>
  </si>
  <si>
    <t>Reisekosten SP+Ausschüsse</t>
  </si>
  <si>
    <t>Raumkosten + Sonstige SP+Ausschüsse</t>
  </si>
  <si>
    <t>527.3</t>
  </si>
  <si>
    <t>Reisekosten AStA+Sonstige</t>
  </si>
  <si>
    <t>Reisekosten AStA</t>
  </si>
  <si>
    <t>Raumkosten + Sonstige AStA</t>
  </si>
  <si>
    <t>527.5</t>
  </si>
  <si>
    <t>Reisekosten AStA-Gäste+PG+Sonstiges</t>
  </si>
  <si>
    <t>Reisekosten AStA-Gäste+PG</t>
  </si>
  <si>
    <t>Raumkosten AStA-Gäste+PG+Stonstiges</t>
  </si>
  <si>
    <t>527.6</t>
  </si>
  <si>
    <t>Sonstige Reisekosten</t>
  </si>
  <si>
    <t>529.0</t>
  </si>
  <si>
    <t>Bewirtungskosten AStA+SP+Allgemein</t>
  </si>
  <si>
    <t>531.0</t>
  </si>
  <si>
    <t>SprRohr, and.Publik., Ö-Arbeit, Web</t>
  </si>
  <si>
    <t>533.0</t>
  </si>
  <si>
    <t>Auslandsbeziehungen+zugeh.Reisekosten</t>
  </si>
  <si>
    <t>535.0</t>
  </si>
  <si>
    <t>535.1</t>
  </si>
  <si>
    <t>Aufwandsentsch. für Wahlen</t>
  </si>
  <si>
    <t>535.2</t>
  </si>
  <si>
    <t>Reisekosten für Wahlen</t>
  </si>
  <si>
    <t>Honorare für Wahlen</t>
  </si>
  <si>
    <t>Sonstige Kosten f. Wahlen</t>
  </si>
  <si>
    <t>535.5</t>
  </si>
  <si>
    <t>WahlRohr+Versand</t>
  </si>
  <si>
    <t>536.0</t>
  </si>
  <si>
    <t xml:space="preserve">Reisekosten  AStA Veranst. </t>
  </si>
  <si>
    <t xml:space="preserve">Honorare  AStA Veranst. </t>
  </si>
  <si>
    <t xml:space="preserve">Sonstige Kosten AStA Veranst. </t>
  </si>
  <si>
    <t>538.0</t>
  </si>
  <si>
    <t xml:space="preserve">Hochschulpol.Bildung+Veranst. </t>
  </si>
  <si>
    <t>Vermischte Ausgaben</t>
  </si>
  <si>
    <t>550.0</t>
  </si>
  <si>
    <t>Inklusion und Gleichstellung</t>
  </si>
  <si>
    <t>Aufwandsentsch.Inklusion+Gleichstellung</t>
  </si>
  <si>
    <t>Reisekosten Inklusion+Gleichstellung</t>
  </si>
  <si>
    <t>Honorare Inklusion+Gleichstellung</t>
  </si>
  <si>
    <t>Sonstige Kosten Inklusion+Gleichstellung</t>
  </si>
  <si>
    <t>686.1</t>
  </si>
  <si>
    <t>Aufwandsentsch.Interessengruppen</t>
  </si>
  <si>
    <t>Reisekosten Interessengruppen</t>
  </si>
  <si>
    <t>Honorare Interessengruppen</t>
  </si>
  <si>
    <t>Sonstige Kosten Interessengruppen</t>
  </si>
  <si>
    <t>Zuweisung an FS, FSR-Konferenzen</t>
  </si>
  <si>
    <t>Aufwandsentschädigungen FSR+FSR-K.</t>
  </si>
  <si>
    <t>Reisekosten FSR+FSR-K.</t>
  </si>
  <si>
    <t>Honorare FSR+FSR-K.</t>
  </si>
  <si>
    <t>Sonstige Kosten FSR+FSR-K.</t>
  </si>
  <si>
    <t>686.3</t>
  </si>
  <si>
    <t>Aufwandsentschädigung WiWi</t>
  </si>
  <si>
    <t>Reisekosten WiWi</t>
  </si>
  <si>
    <t>Honorare WiWi</t>
  </si>
  <si>
    <t>Sonstige Kosten WiWi</t>
  </si>
  <si>
    <t>686.4</t>
  </si>
  <si>
    <t>Aufwandsentschädigung KSW</t>
  </si>
  <si>
    <t>Reisekosten KSW</t>
  </si>
  <si>
    <t>Honorare KSW</t>
  </si>
  <si>
    <t>Sonstige Kosten KSW</t>
  </si>
  <si>
    <t>686.5</t>
  </si>
  <si>
    <t>Aufwandsentschädigung Psych</t>
  </si>
  <si>
    <t>Reisekosten Psych.</t>
  </si>
  <si>
    <t>Honorare Psych.</t>
  </si>
  <si>
    <t>Sonstige Kosten Psych.</t>
  </si>
  <si>
    <t>686.6</t>
  </si>
  <si>
    <t>Aufwandsentschädigung ReWi</t>
  </si>
  <si>
    <t>Reisekosten ReWi</t>
  </si>
  <si>
    <t>Honorare ReWi</t>
  </si>
  <si>
    <t>Sonstige Kosten ReWi</t>
  </si>
  <si>
    <t>686.7</t>
  </si>
  <si>
    <t>Aufwandsentschädigung METI</t>
  </si>
  <si>
    <t>Reisekosten METI</t>
  </si>
  <si>
    <t>Honorare METI</t>
  </si>
  <si>
    <t>Sonstige Kosten METI</t>
  </si>
  <si>
    <t>686.8</t>
  </si>
  <si>
    <t>Aufw.-Entsch. Studienbegl.Veranst.</t>
  </si>
  <si>
    <t>Reisekosten Studienbegl.Veranst.</t>
  </si>
  <si>
    <t>Honorare Studienbegl.Veranst.</t>
  </si>
  <si>
    <t>Sonst.Kosten Studienbeg.Veranst.</t>
  </si>
  <si>
    <t>535.30</t>
  </si>
  <si>
    <t>535.40</t>
  </si>
  <si>
    <t>425.2</t>
  </si>
  <si>
    <t>511.0</t>
  </si>
  <si>
    <t>526.0</t>
  </si>
  <si>
    <t>527.0</t>
  </si>
  <si>
    <t>532.0</t>
  </si>
  <si>
    <t>---</t>
  </si>
  <si>
    <t>686.0</t>
  </si>
  <si>
    <t>alter</t>
  </si>
  <si>
    <t>Titel</t>
  </si>
  <si>
    <t>?</t>
  </si>
  <si>
    <t>fehlt</t>
  </si>
  <si>
    <t>1/12</t>
  </si>
  <si>
    <t>2/12</t>
  </si>
  <si>
    <t>3/12</t>
  </si>
  <si>
    <t>Honorare u. RK Doz.+Teiln. Inkl.+Gleichst.</t>
  </si>
  <si>
    <t>Raumk. Sem. u.Unterk. Doz.+Teiln. I+G</t>
  </si>
  <si>
    <t>Raumk. Sem. + Unterk. Doz.+Teiln. FS WiWi</t>
  </si>
  <si>
    <t>Raumk. Sem. + Unterk. Doz.+Teiln. FS KSW</t>
  </si>
  <si>
    <t>Raumk. Sem. + Unterk. Doz.+Teiln. FS Psych</t>
  </si>
  <si>
    <t>Raumk. Sem. + Unterk. Doz.+Teiln. FS ReWi</t>
  </si>
  <si>
    <t>Raumk. Sem. + Unterk. Doz.+Teiln. FS Meti</t>
  </si>
  <si>
    <t>Honorare und RK Doz. FS ReWi</t>
  </si>
  <si>
    <t>Honorare und RK Doz. FS Meti</t>
  </si>
  <si>
    <t>Honorare und RK Doz. FS Psych</t>
  </si>
  <si>
    <t>Honorare und RK Doz. FS KSW</t>
  </si>
  <si>
    <t>Honorare und RK Doz. FS WiWi</t>
  </si>
  <si>
    <t>Einnahmen aus Veranst.Inklusion+Gleichst.</t>
  </si>
  <si>
    <t>18.08.18 HHA/01.12.18 SP</t>
  </si>
  <si>
    <t>2018/2019</t>
  </si>
  <si>
    <t>Soll</t>
  </si>
  <si>
    <t>**Nachtrag-HHJ</t>
  </si>
  <si>
    <t>** Nachtragshaushalt  beschlossen HHA-Sitzung 05.05.19, SP Beschluss steht noch aus.</t>
  </si>
  <si>
    <t>05.05.19 HHA/SP?</t>
  </si>
  <si>
    <t>511.62</t>
  </si>
  <si>
    <t xml:space="preserve">IT </t>
  </si>
  <si>
    <t>EDV-Arbeiten / externe Dienstleist.</t>
  </si>
  <si>
    <t>NHH</t>
  </si>
  <si>
    <t xml:space="preserve">Nicht mit zu rechnen.  </t>
  </si>
  <si>
    <t xml:space="preserve">Nicht mit zu rechnen. </t>
  </si>
  <si>
    <t xml:space="preserve">Machen wir online Werbung? </t>
  </si>
  <si>
    <t xml:space="preserve">Kinderlernwoche </t>
  </si>
  <si>
    <t xml:space="preserve">BMBF-Seminare </t>
  </si>
  <si>
    <t xml:space="preserve">TBD, was für Veranstaltungen hierunter fallen. Sim-EP nicht geplant.- </t>
  </si>
  <si>
    <t xml:space="preserve">Vorsichtiger Ansatz, da bereits sechs Monate vergangen sind. </t>
  </si>
  <si>
    <t xml:space="preserve">Stand Dezember * 4 Quartale. </t>
  </si>
  <si>
    <t xml:space="preserve">Hier wird zunächst mit 85% des ursprünglichen Ansatzes gerechnet (aufgrund längerer Krankheit, Kündigung, Neueinstellung in geringerer E-Kategorie). Da Hamburger Modell läuft, ist künftiger Krankheitsausfall nicht unwahrscheinlich. </t>
  </si>
  <si>
    <t xml:space="preserve">Wir gehen davon aus, dass im zweiten Hj. Nicht mehr für geringf. Beschäftigte ausgegeben wird als im 1. Hj. </t>
  </si>
  <si>
    <t xml:space="preserve">Insg. 1.600€, ca. wie Vorjahr. </t>
  </si>
  <si>
    <t xml:space="preserve">Website </t>
  </si>
  <si>
    <t xml:space="preserve">TBD </t>
  </si>
  <si>
    <t xml:space="preserve">Hier ist im laufenden Jahr nicht mehr viel zu erwarten. </t>
  </si>
  <si>
    <t xml:space="preserve">Anpassung an IST Vorjahr. - Nein, letztes Jahr Sondereffekt wegen Lohnsteuerprüfung und Auskunft vom Finanzamt </t>
  </si>
  <si>
    <t xml:space="preserve">Die letzte Ausgabe des Rohrs war bedeutend teurer wg. 80 Seiten Umfang. </t>
  </si>
  <si>
    <t xml:space="preserve">Kann das leer sein? Haben bereits bestellt! </t>
  </si>
  <si>
    <t xml:space="preserve">???   - ---&gt;  511.15 !!! </t>
  </si>
  <si>
    <t xml:space="preserve">Wahlausschuss </t>
  </si>
  <si>
    <t xml:space="preserve">Mit tatsächlicher Inanspruchnahme ist nicht mehr zu rechnen?! Trotzdem notwendiger Posten? </t>
  </si>
  <si>
    <t xml:space="preserve">TBD, was für Veranstaltungen hierunter fallen. - Hopo-Workshop z.B. </t>
  </si>
  <si>
    <t xml:space="preserve">Die beiden Positionen werden buchhalterisch nicht klar abgegrenzt </t>
  </si>
  <si>
    <t xml:space="preserve">Was fällt hier drunter?? - Hilfsmittel z.B. </t>
  </si>
  <si>
    <t xml:space="preserve">Warum eigenes konto?? - Härtefallklageangelegenheiten?!? </t>
  </si>
  <si>
    <t xml:space="preserve">Ansatz 1. Hj. Mal 2,5 geschätzt (ggf. werden im 2. Hj. Noch Abrechnungen des 1. abgerechnet und alle des 2. Hj.) </t>
  </si>
  <si>
    <t xml:space="preserve">Halbiert. </t>
  </si>
  <si>
    <t xml:space="preserve">Urspr. Ansatz wird nicht zu halten sein. </t>
  </si>
  <si>
    <t xml:space="preserve">Kostenexplosion </t>
  </si>
  <si>
    <t xml:space="preserve">Reduktion nach Rspr. mit Joana. </t>
  </si>
  <si>
    <t xml:space="preserve">Korrigierter Ansatz f. lfd. Jahr. Bisher nur geringe Summen angefordert/ausgegeben. </t>
  </si>
  <si>
    <t>Das Büro bucht sämtliche Getränkelieferungen und Lieferungen von Markant (zB Kekse etc.) an die BHS auf diesen Titel -&gt; allg. Bewirtung auch für Seminare der FSRe.</t>
  </si>
  <si>
    <t>Warum leer? Eine Beratung gab es durch Verenkotte - tbd mit Büro.</t>
  </si>
  <si>
    <t>Jetzt auf Pos. 690.00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</si>
</sst>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164" formatCode="#,##0.00\ &quot;€&quot;"/>
    <numFmt numFmtId="165" formatCode="_-* #,##0.00\ [$€-407]_-;\-* #,##0.00\ [$€-407]_-;_-* &quot;-&quot;??\ [$€-407]_-;_-@_-"/>
    <numFmt numFmtId="166" formatCode="#,##0.00\ [$€-407];[Red]\-#,##0.00\ [$€-407]"/>
    <numFmt numFmtId="167" formatCode="[$-407]General"/>
    <numFmt numFmtId="168" formatCode="#,##0.00&quot; &quot;[$€-407];[Red]&quot;-&quot;#,##0.00&quot; &quot;[$€-407]"/>
    <numFmt numFmtId="169" formatCode="#,##0.00&quot; € &quot;;&quot;-&quot;#,##0.00&quot; € &quot;;&quot; -&quot;#&quot; € &quot;;@&quot; &quot;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1"/>
      <color rgb="FFFFFF00"/>
      <name val="Calibri"/>
      <family val="2"/>
      <scheme val="minor"/>
    </font>
    <font>
      <b/>
      <sz val="12"/>
      <name val="Arial"/>
      <family val="2"/>
    </font>
    <font>
      <sz val="14"/>
      <color indexed="8"/>
      <name val="Calibri"/>
      <family val="2"/>
    </font>
    <font>
      <sz val="14"/>
      <name val="Arial"/>
      <family val="2"/>
    </font>
    <font>
      <b/>
      <sz val="14"/>
      <color indexed="8"/>
      <name val="Calibri"/>
      <family val="2"/>
    </font>
    <font>
      <b/>
      <sz val="10"/>
      <name val="Arial"/>
      <family val="2"/>
      <charset val="1"/>
    </font>
    <font>
      <b/>
      <u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name val="Calibri"/>
      <family val="2"/>
      <charset val="1"/>
    </font>
    <font>
      <b/>
      <sz val="8"/>
      <color rgb="FF0070C0"/>
      <name val="Calibri"/>
      <family val="2"/>
      <scheme val="minor"/>
    </font>
    <font>
      <sz val="11"/>
      <color rgb="FF000000"/>
      <name val="Arial1"/>
    </font>
    <font>
      <b/>
      <sz val="11"/>
      <color rgb="FFFFFFFF"/>
      <name val="Arial1"/>
    </font>
    <font>
      <i/>
      <sz val="11"/>
      <color rgb="FFFFFFFF"/>
      <name val="Arial1"/>
    </font>
    <font>
      <sz val="11"/>
      <color rgb="FFFFFFFF"/>
      <name val="Arial1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504D"/>
        <bgColor rgb="FFC0504D"/>
      </patternFill>
    </fill>
    <fill>
      <patternFill patternType="solid">
        <fgColor rgb="FF4BACC6"/>
        <bgColor rgb="FF4BACC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">
    <xf numFmtId="0" fontId="0" fillId="0" borderId="0"/>
    <xf numFmtId="0" fontId="11" fillId="0" borderId="0"/>
    <xf numFmtId="0" fontId="19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167" fontId="36" fillId="8" borderId="0"/>
    <xf numFmtId="167" fontId="36" fillId="9" borderId="0"/>
    <xf numFmtId="169" fontId="37" fillId="0" borderId="0"/>
    <xf numFmtId="167" fontId="38" fillId="10" borderId="25"/>
    <xf numFmtId="167" fontId="39" fillId="11" borderId="0"/>
    <xf numFmtId="167" fontId="37" fillId="0" borderId="0"/>
    <xf numFmtId="167" fontId="37" fillId="0" borderId="0"/>
    <xf numFmtId="167" fontId="37" fillId="0" borderId="0"/>
    <xf numFmtId="167" fontId="40" fillId="12" borderId="26"/>
    <xf numFmtId="0" fontId="41" fillId="0" borderId="0">
      <alignment horizontal="center"/>
    </xf>
    <xf numFmtId="0" fontId="41" fillId="0" borderId="0">
      <alignment horizontal="center" textRotation="90"/>
    </xf>
    <xf numFmtId="0" fontId="42" fillId="0" borderId="0"/>
    <xf numFmtId="168" fontId="42" fillId="0" borderId="0"/>
  </cellStyleXfs>
  <cellXfs count="25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5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64" fontId="0" fillId="4" borderId="13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5" fillId="3" borderId="13" xfId="0" applyNumberFormat="1" applyFont="1" applyFill="1" applyBorder="1" applyAlignment="1">
      <alignment vertical="center"/>
    </xf>
    <xf numFmtId="164" fontId="5" fillId="4" borderId="13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0" fillId="0" borderId="0" xfId="0" applyNumberFormat="1" applyAlignment="1" applyProtection="1">
      <alignment vertical="center"/>
      <protection locked="0"/>
    </xf>
    <xf numFmtId="164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0" fontId="0" fillId="6" borderId="8" xfId="0" applyNumberFormat="1" applyFill="1" applyBorder="1" applyAlignment="1">
      <alignment vertical="center"/>
    </xf>
    <xf numFmtId="40" fontId="1" fillId="6" borderId="9" xfId="0" applyNumberFormat="1" applyFont="1" applyFill="1" applyBorder="1" applyAlignment="1">
      <alignment vertical="center"/>
    </xf>
    <xf numFmtId="40" fontId="2" fillId="6" borderId="1" xfId="0" applyNumberFormat="1" applyFont="1" applyFill="1" applyBorder="1" applyAlignment="1">
      <alignment vertical="center"/>
    </xf>
    <xf numFmtId="40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0" xfId="0" applyNumberFormat="1" applyFont="1" applyAlignment="1">
      <alignment vertical="center"/>
    </xf>
    <xf numFmtId="165" fontId="0" fillId="0" borderId="0" xfId="0" applyNumberForma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vertical="center"/>
    </xf>
    <xf numFmtId="164" fontId="14" fillId="2" borderId="13" xfId="0" applyNumberFormat="1" applyFont="1" applyFill="1" applyBorder="1" applyAlignment="1">
      <alignment vertical="center"/>
    </xf>
    <xf numFmtId="164" fontId="14" fillId="3" borderId="13" xfId="0" applyNumberFormat="1" applyFont="1" applyFill="1" applyBorder="1" applyAlignment="1">
      <alignment vertical="center"/>
    </xf>
    <xf numFmtId="164" fontId="14" fillId="4" borderId="13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164" fontId="14" fillId="7" borderId="1" xfId="0" applyNumberFormat="1" applyFont="1" applyFill="1" applyBorder="1" applyAlignment="1">
      <alignment vertical="center"/>
    </xf>
    <xf numFmtId="40" fontId="14" fillId="6" borderId="1" xfId="0" applyNumberFormat="1" applyFont="1" applyFill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vertical="center"/>
    </xf>
    <xf numFmtId="164" fontId="0" fillId="5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/>
    <xf numFmtId="0" fontId="23" fillId="0" borderId="0" xfId="1" applyFont="1"/>
    <xf numFmtId="0" fontId="11" fillId="0" borderId="0" xfId="1"/>
    <xf numFmtId="1" fontId="0" fillId="0" borderId="0" xfId="0" applyNumberFormat="1"/>
    <xf numFmtId="0" fontId="24" fillId="0" borderId="0" xfId="0" applyFont="1"/>
    <xf numFmtId="1" fontId="22" fillId="0" borderId="0" xfId="0" applyNumberFormat="1" applyFont="1"/>
    <xf numFmtId="1" fontId="23" fillId="0" borderId="0" xfId="1" applyNumberFormat="1" applyFont="1"/>
    <xf numFmtId="1" fontId="25" fillId="0" borderId="0" xfId="1" applyNumberFormat="1" applyFont="1"/>
    <xf numFmtId="0" fontId="25" fillId="0" borderId="0" xfId="1" applyFont="1"/>
    <xf numFmtId="0" fontId="26" fillId="0" borderId="0" xfId="1" applyFont="1"/>
    <xf numFmtId="0" fontId="0" fillId="7" borderId="1" xfId="0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4" fontId="14" fillId="2" borderId="12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 applyProtection="1">
      <alignment vertical="center"/>
      <protection locked="0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5" fillId="0" borderId="11" xfId="0" quotePrefix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vertical="center"/>
    </xf>
    <xf numFmtId="164" fontId="17" fillId="3" borderId="13" xfId="0" applyNumberFormat="1" applyFont="1" applyFill="1" applyBorder="1" applyAlignment="1">
      <alignment vertical="center"/>
    </xf>
    <xf numFmtId="164" fontId="17" fillId="4" borderId="13" xfId="0" applyNumberFormat="1" applyFont="1" applyFill="1" applyBorder="1" applyAlignment="1">
      <alignment vertical="center"/>
    </xf>
    <xf numFmtId="164" fontId="17" fillId="5" borderId="1" xfId="0" applyNumberFormat="1" applyFont="1" applyFill="1" applyBorder="1" applyAlignment="1">
      <alignment vertical="center"/>
    </xf>
    <xf numFmtId="164" fontId="17" fillId="7" borderId="1" xfId="0" applyNumberFormat="1" applyFont="1" applyFill="1" applyBorder="1" applyAlignment="1">
      <alignment vertical="center"/>
    </xf>
    <xf numFmtId="164" fontId="15" fillId="4" borderId="13" xfId="0" applyNumberFormat="1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vertical="center"/>
    </xf>
    <xf numFmtId="164" fontId="17" fillId="0" borderId="0" xfId="0" applyNumberFormat="1" applyFont="1" applyAlignment="1" applyProtection="1">
      <alignment vertical="center"/>
      <protection locked="0"/>
    </xf>
    <xf numFmtId="164" fontId="2" fillId="2" borderId="1" xfId="0" applyNumberFormat="1" applyFont="1" applyFill="1" applyBorder="1" applyAlignment="1">
      <alignment vertical="center"/>
    </xf>
    <xf numFmtId="164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0" fontId="5" fillId="13" borderId="10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165" fontId="0" fillId="13" borderId="0" xfId="0" applyNumberFormat="1" applyFill="1" applyAlignment="1">
      <alignment vertical="center"/>
    </xf>
    <xf numFmtId="0" fontId="1" fillId="13" borderId="0" xfId="0" applyFon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5" fillId="13" borderId="11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14" fontId="5" fillId="13" borderId="12" xfId="0" applyNumberFormat="1" applyFont="1" applyFill="1" applyBorder="1" applyAlignment="1">
      <alignment horizontal="center" vertical="center"/>
    </xf>
    <xf numFmtId="14" fontId="15" fillId="13" borderId="12" xfId="0" applyNumberFormat="1" applyFont="1" applyFill="1" applyBorder="1" applyAlignment="1">
      <alignment horizontal="center" vertical="center"/>
    </xf>
    <xf numFmtId="14" fontId="31" fillId="13" borderId="1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horizontal="center" vertical="center" wrapText="1"/>
    </xf>
    <xf numFmtId="164" fontId="14" fillId="13" borderId="1" xfId="0" applyNumberFormat="1" applyFont="1" applyFill="1" applyBorder="1" applyAlignment="1">
      <alignment horizontal="center" vertical="center" wrapText="1"/>
    </xf>
    <xf numFmtId="165" fontId="1" fillId="13" borderId="0" xfId="0" applyNumberFormat="1" applyFont="1" applyFill="1" applyAlignment="1">
      <alignment vertical="center"/>
    </xf>
    <xf numFmtId="0" fontId="0" fillId="13" borderId="0" xfId="0" applyFill="1" applyAlignment="1">
      <alignment horizontal="center" vertical="center"/>
    </xf>
    <xf numFmtId="0" fontId="1" fillId="13" borderId="0" xfId="0" applyFont="1" applyFill="1" applyAlignment="1">
      <alignment vertical="center"/>
    </xf>
    <xf numFmtId="164" fontId="4" fillId="13" borderId="1" xfId="0" applyNumberFormat="1" applyFont="1" applyFill="1" applyBorder="1" applyAlignment="1">
      <alignment horizontal="right" vertical="center" wrapText="1"/>
    </xf>
    <xf numFmtId="164" fontId="4" fillId="13" borderId="1" xfId="0" applyNumberFormat="1" applyFont="1" applyFill="1" applyBorder="1" applyAlignment="1">
      <alignment horizontal="center" vertical="center" wrapText="1"/>
    </xf>
    <xf numFmtId="164" fontId="14" fillId="13" borderId="1" xfId="0" applyNumberFormat="1" applyFont="1" applyFill="1" applyBorder="1" applyAlignment="1">
      <alignment vertical="center"/>
    </xf>
    <xf numFmtId="164" fontId="8" fillId="13" borderId="1" xfId="0" applyNumberFormat="1" applyFont="1" applyFill="1" applyBorder="1" applyAlignment="1">
      <alignment horizontal="right" vertical="center" wrapText="1"/>
    </xf>
    <xf numFmtId="164" fontId="4" fillId="13" borderId="1" xfId="0" applyNumberFormat="1" applyFont="1" applyFill="1" applyBorder="1" applyAlignment="1">
      <alignment vertical="center"/>
    </xf>
    <xf numFmtId="164" fontId="0" fillId="13" borderId="1" xfId="0" applyNumberFormat="1" applyFill="1" applyBorder="1" applyAlignment="1">
      <alignment vertical="center"/>
    </xf>
    <xf numFmtId="164" fontId="12" fillId="13" borderId="1" xfId="0" applyNumberFormat="1" applyFont="1" applyFill="1" applyBorder="1" applyAlignment="1">
      <alignment vertical="center"/>
    </xf>
    <xf numFmtId="164" fontId="8" fillId="13" borderId="1" xfId="0" applyNumberFormat="1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vertical="center"/>
    </xf>
    <xf numFmtId="164" fontId="4" fillId="13" borderId="13" xfId="0" applyNumberFormat="1" applyFont="1" applyFill="1" applyBorder="1" applyAlignment="1">
      <alignment vertical="center"/>
    </xf>
    <xf numFmtId="164" fontId="14" fillId="13" borderId="13" xfId="0" applyNumberFormat="1" applyFont="1" applyFill="1" applyBorder="1" applyAlignment="1">
      <alignment vertical="center"/>
    </xf>
    <xf numFmtId="164" fontId="1" fillId="13" borderId="13" xfId="0" applyNumberFormat="1" applyFont="1" applyFill="1" applyBorder="1" applyAlignment="1">
      <alignment vertical="center"/>
    </xf>
    <xf numFmtId="164" fontId="43" fillId="13" borderId="1" xfId="0" applyNumberFormat="1" applyFont="1" applyFill="1" applyBorder="1" applyAlignment="1">
      <alignment vertical="center"/>
    </xf>
    <xf numFmtId="164" fontId="13" fillId="13" borderId="1" xfId="0" applyNumberFormat="1" applyFont="1" applyFill="1" applyBorder="1" applyAlignment="1">
      <alignment vertical="center"/>
    </xf>
    <xf numFmtId="164" fontId="7" fillId="13" borderId="1" xfId="0" applyNumberFormat="1" applyFont="1" applyFill="1" applyBorder="1" applyAlignment="1">
      <alignment vertical="center"/>
    </xf>
    <xf numFmtId="164" fontId="0" fillId="13" borderId="1" xfId="0" applyNumberFormat="1" applyFont="1" applyFill="1" applyBorder="1" applyAlignment="1">
      <alignment vertical="center"/>
    </xf>
    <xf numFmtId="164" fontId="1" fillId="13" borderId="1" xfId="0" applyNumberFormat="1" applyFont="1" applyFill="1" applyBorder="1" applyAlignment="1">
      <alignment vertical="center"/>
    </xf>
    <xf numFmtId="165" fontId="0" fillId="13" borderId="0" xfId="0" applyNumberFormat="1" applyFont="1" applyFill="1" applyAlignment="1">
      <alignment vertical="center"/>
    </xf>
    <xf numFmtId="0" fontId="0" fillId="13" borderId="0" xfId="0" applyFont="1" applyFill="1" applyAlignment="1">
      <alignment vertical="center"/>
    </xf>
    <xf numFmtId="164" fontId="0" fillId="13" borderId="13" xfId="0" applyNumberFormat="1" applyFill="1" applyBorder="1" applyAlignment="1">
      <alignment vertical="center"/>
    </xf>
    <xf numFmtId="164" fontId="4" fillId="13" borderId="12" xfId="0" applyNumberFormat="1" applyFont="1" applyFill="1" applyBorder="1" applyAlignment="1">
      <alignment vertical="center"/>
    </xf>
    <xf numFmtId="164" fontId="14" fillId="13" borderId="12" xfId="0" applyNumberFormat="1" applyFont="1" applyFill="1" applyBorder="1" applyAlignment="1">
      <alignment vertical="center"/>
    </xf>
    <xf numFmtId="164" fontId="1" fillId="13" borderId="12" xfId="0" applyNumberFormat="1" applyFont="1" applyFill="1" applyBorder="1" applyAlignment="1">
      <alignment vertical="center"/>
    </xf>
    <xf numFmtId="0" fontId="44" fillId="13" borderId="15" xfId="1" applyFont="1" applyFill="1" applyBorder="1"/>
    <xf numFmtId="0" fontId="45" fillId="13" borderId="15" xfId="1" applyFont="1" applyFill="1" applyBorder="1"/>
    <xf numFmtId="164" fontId="14" fillId="13" borderId="24" xfId="0" applyNumberFormat="1" applyFont="1" applyFill="1" applyBorder="1" applyAlignment="1">
      <alignment vertical="center"/>
    </xf>
    <xf numFmtId="166" fontId="20" fillId="13" borderId="16" xfId="1" applyNumberFormat="1" applyFont="1" applyFill="1" applyBorder="1"/>
    <xf numFmtId="0" fontId="44" fillId="13" borderId="14" xfId="1" applyFont="1" applyFill="1" applyBorder="1"/>
    <xf numFmtId="0" fontId="45" fillId="13" borderId="14" xfId="1" applyFont="1" applyFill="1" applyBorder="1"/>
    <xf numFmtId="166" fontId="20" fillId="13" borderId="17" xfId="1" applyNumberFormat="1" applyFont="1" applyFill="1" applyBorder="1"/>
    <xf numFmtId="0" fontId="44" fillId="13" borderId="18" xfId="1" applyFont="1" applyFill="1" applyBorder="1"/>
    <xf numFmtId="0" fontId="45" fillId="13" borderId="18" xfId="1" applyFont="1" applyFill="1" applyBorder="1"/>
    <xf numFmtId="166" fontId="20" fillId="13" borderId="19" xfId="1" applyNumberFormat="1" applyFont="1" applyFill="1" applyBorder="1"/>
    <xf numFmtId="0" fontId="44" fillId="13" borderId="1" xfId="1" applyFont="1" applyFill="1" applyBorder="1"/>
    <xf numFmtId="0" fontId="45" fillId="13" borderId="1" xfId="1" applyFont="1" applyFill="1" applyBorder="1"/>
    <xf numFmtId="166" fontId="20" fillId="13" borderId="1" xfId="1" applyNumberFormat="1" applyFont="1" applyFill="1" applyBorder="1"/>
    <xf numFmtId="165" fontId="21" fillId="13" borderId="0" xfId="0" applyNumberFormat="1" applyFont="1" applyFill="1" applyAlignment="1">
      <alignment vertical="center"/>
    </xf>
    <xf numFmtId="0" fontId="21" fillId="13" borderId="0" xfId="0" applyFont="1" applyFill="1" applyAlignment="1">
      <alignment vertical="center"/>
    </xf>
    <xf numFmtId="165" fontId="8" fillId="13" borderId="0" xfId="0" applyNumberFormat="1" applyFont="1" applyFill="1" applyAlignment="1">
      <alignment vertical="center"/>
    </xf>
    <xf numFmtId="164" fontId="5" fillId="13" borderId="13" xfId="0" applyNumberFormat="1" applyFont="1" applyFill="1" applyBorder="1" applyAlignment="1">
      <alignment vertical="center"/>
    </xf>
    <xf numFmtId="40" fontId="2" fillId="13" borderId="1" xfId="0" applyNumberFormat="1" applyFont="1" applyFill="1" applyBorder="1" applyAlignment="1">
      <alignment vertical="center"/>
    </xf>
    <xf numFmtId="40" fontId="14" fillId="13" borderId="1" xfId="0" applyNumberFormat="1" applyFont="1" applyFill="1" applyBorder="1" applyAlignment="1">
      <alignment vertical="center"/>
    </xf>
    <xf numFmtId="40" fontId="1" fillId="13" borderId="1" xfId="0" applyNumberFormat="1" applyFont="1" applyFill="1" applyBorder="1" applyAlignment="1">
      <alignment vertical="center"/>
    </xf>
    <xf numFmtId="40" fontId="0" fillId="13" borderId="0" xfId="0" applyNumberFormat="1" applyFill="1" applyAlignment="1">
      <alignment vertical="center"/>
    </xf>
    <xf numFmtId="164" fontId="1" fillId="13" borderId="0" xfId="0" applyNumberFormat="1" applyFont="1" applyFill="1" applyAlignment="1">
      <alignment vertical="center"/>
    </xf>
    <xf numFmtId="164" fontId="17" fillId="13" borderId="0" xfId="0" applyNumberFormat="1" applyFont="1" applyFill="1" applyAlignment="1">
      <alignment vertical="center"/>
    </xf>
    <xf numFmtId="164" fontId="0" fillId="13" borderId="0" xfId="0" applyNumberFormat="1" applyFill="1" applyAlignment="1">
      <alignment vertical="center"/>
    </xf>
    <xf numFmtId="0" fontId="17" fillId="13" borderId="0" xfId="0" applyFont="1" applyFill="1" applyAlignment="1">
      <alignment vertical="center"/>
    </xf>
    <xf numFmtId="0" fontId="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right" vertical="center"/>
    </xf>
    <xf numFmtId="164" fontId="0" fillId="13" borderId="0" xfId="0" applyNumberFormat="1" applyFont="1" applyFill="1" applyAlignment="1">
      <alignment vertical="center"/>
    </xf>
    <xf numFmtId="164" fontId="8" fillId="13" borderId="0" xfId="0" applyNumberFormat="1" applyFont="1" applyFill="1" applyAlignment="1" applyProtection="1">
      <alignment vertical="center"/>
      <protection locked="0"/>
    </xf>
    <xf numFmtId="164" fontId="8" fillId="13" borderId="0" xfId="0" applyNumberFormat="1" applyFont="1" applyFill="1" applyAlignment="1">
      <alignment vertical="center"/>
    </xf>
    <xf numFmtId="164" fontId="14" fillId="13" borderId="0" xfId="0" applyNumberFormat="1" applyFont="1" applyFill="1" applyAlignment="1">
      <alignment vertical="center"/>
    </xf>
    <xf numFmtId="164" fontId="2" fillId="13" borderId="0" xfId="0" applyNumberFormat="1" applyFont="1" applyFill="1" applyAlignment="1">
      <alignment vertical="center"/>
    </xf>
    <xf numFmtId="0" fontId="8" fillId="13" borderId="0" xfId="0" applyFont="1" applyFill="1" applyAlignment="1">
      <alignment vertical="center"/>
    </xf>
    <xf numFmtId="164" fontId="0" fillId="13" borderId="0" xfId="0" applyNumberFormat="1" applyFont="1" applyFill="1" applyAlignment="1" applyProtection="1">
      <alignment vertical="center"/>
      <protection locked="0"/>
    </xf>
    <xf numFmtId="164" fontId="0" fillId="13" borderId="0" xfId="0" applyNumberFormat="1" applyFill="1" applyAlignment="1" applyProtection="1">
      <alignment vertical="center"/>
      <protection locked="0"/>
    </xf>
    <xf numFmtId="0" fontId="8" fillId="13" borderId="2" xfId="0" applyFont="1" applyFill="1" applyBorder="1" applyAlignment="1">
      <alignment vertical="center"/>
    </xf>
    <xf numFmtId="0" fontId="8" fillId="13" borderId="21" xfId="0" applyFont="1" applyFill="1" applyBorder="1" applyAlignment="1">
      <alignment vertical="center"/>
    </xf>
    <xf numFmtId="0" fontId="8" fillId="13" borderId="3" xfId="0" applyFont="1" applyFill="1" applyBorder="1" applyAlignment="1">
      <alignment vertical="center"/>
    </xf>
    <xf numFmtId="0" fontId="8" fillId="13" borderId="4" xfId="0" applyFont="1" applyFill="1" applyBorder="1" applyAlignment="1">
      <alignment vertical="center"/>
    </xf>
    <xf numFmtId="0" fontId="8" fillId="13" borderId="0" xfId="0" applyFont="1" applyFill="1" applyBorder="1" applyAlignment="1">
      <alignment vertical="center"/>
    </xf>
    <xf numFmtId="0" fontId="8" fillId="13" borderId="5" xfId="0" applyFont="1" applyFill="1" applyBorder="1" applyAlignment="1">
      <alignment vertical="center"/>
    </xf>
    <xf numFmtId="0" fontId="2" fillId="13" borderId="6" xfId="0" applyFont="1" applyFill="1" applyBorder="1" applyAlignment="1">
      <alignment vertical="center"/>
    </xf>
    <xf numFmtId="0" fontId="2" fillId="13" borderId="22" xfId="0" applyFont="1" applyFill="1" applyBorder="1" applyAlignment="1">
      <alignment vertical="center"/>
    </xf>
    <xf numFmtId="0" fontId="2" fillId="13" borderId="7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0" fontId="8" fillId="13" borderId="8" xfId="0" applyFont="1" applyFill="1" applyBorder="1" applyAlignment="1">
      <alignment vertical="center"/>
    </xf>
    <xf numFmtId="0" fontId="8" fillId="13" borderId="9" xfId="0" applyFont="1" applyFill="1" applyBorder="1" applyAlignment="1">
      <alignment vertical="center"/>
    </xf>
    <xf numFmtId="0" fontId="2" fillId="13" borderId="9" xfId="0" applyFont="1" applyFill="1" applyBorder="1" applyAlignment="1">
      <alignment vertical="center"/>
    </xf>
    <xf numFmtId="0" fontId="2" fillId="13" borderId="13" xfId="0" applyFont="1" applyFill="1" applyBorder="1" applyAlignment="1">
      <alignment vertical="center"/>
    </xf>
    <xf numFmtId="0" fontId="2" fillId="13" borderId="8" xfId="0" applyFont="1" applyFill="1" applyBorder="1" applyAlignment="1">
      <alignment vertical="center"/>
    </xf>
    <xf numFmtId="0" fontId="2" fillId="13" borderId="0" xfId="0" applyFont="1" applyFill="1" applyAlignment="1">
      <alignment vertical="center"/>
    </xf>
    <xf numFmtId="0" fontId="30" fillId="13" borderId="15" xfId="2" applyFont="1" applyFill="1" applyBorder="1" applyAlignment="1">
      <alignment vertical="center"/>
    </xf>
    <xf numFmtId="0" fontId="30" fillId="13" borderId="14" xfId="2" applyFont="1" applyFill="1" applyBorder="1" applyAlignment="1">
      <alignment vertical="center"/>
    </xf>
    <xf numFmtId="0" fontId="30" fillId="13" borderId="18" xfId="2" applyFont="1" applyFill="1" applyBorder="1" applyAlignment="1">
      <alignment vertical="center"/>
    </xf>
    <xf numFmtId="0" fontId="30" fillId="13" borderId="1" xfId="2" applyFont="1" applyFill="1" applyBorder="1" applyAlignment="1">
      <alignment vertical="center"/>
    </xf>
    <xf numFmtId="0" fontId="30" fillId="13" borderId="19" xfId="2" applyFont="1" applyFill="1" applyBorder="1" applyAlignment="1">
      <alignment vertical="center"/>
    </xf>
    <xf numFmtId="0" fontId="8" fillId="13" borderId="1" xfId="0" quotePrefix="1" applyFont="1" applyFill="1" applyBorder="1" applyAlignment="1">
      <alignment vertical="center"/>
    </xf>
    <xf numFmtId="0" fontId="30" fillId="13" borderId="20" xfId="2" applyFont="1" applyFill="1" applyBorder="1" applyAlignment="1">
      <alignment vertical="center"/>
    </xf>
    <xf numFmtId="0" fontId="30" fillId="13" borderId="23" xfId="2" applyFont="1" applyFill="1" applyBorder="1" applyAlignment="1">
      <alignment vertical="center"/>
    </xf>
    <xf numFmtId="0" fontId="2" fillId="13" borderId="1" xfId="0" quotePrefix="1" applyFont="1" applyFill="1" applyBorder="1" applyAlignment="1">
      <alignment vertical="center"/>
    </xf>
    <xf numFmtId="40" fontId="8" fillId="13" borderId="8" xfId="0" applyNumberFormat="1" applyFont="1" applyFill="1" applyBorder="1" applyAlignment="1">
      <alignment vertical="center"/>
    </xf>
    <xf numFmtId="40" fontId="8" fillId="13" borderId="9" xfId="0" applyNumberFormat="1" applyFont="1" applyFill="1" applyBorder="1" applyAlignment="1">
      <alignment vertical="center"/>
    </xf>
    <xf numFmtId="40" fontId="2" fillId="13" borderId="9" xfId="0" applyNumberFormat="1" applyFont="1" applyFill="1" applyBorder="1" applyAlignment="1">
      <alignment vertical="center"/>
    </xf>
    <xf numFmtId="0" fontId="46" fillId="13" borderId="0" xfId="0" applyFont="1" applyFill="1" applyAlignment="1">
      <alignment horizontal="right" vertical="center"/>
    </xf>
    <xf numFmtId="0" fontId="47" fillId="13" borderId="0" xfId="0" applyFont="1" applyFill="1" applyAlignment="1">
      <alignment horizontal="right" vertical="center"/>
    </xf>
    <xf numFmtId="0" fontId="48" fillId="13" borderId="0" xfId="0" applyFont="1" applyFill="1" applyAlignment="1">
      <alignment horizontal="right" vertical="center" wrapText="1"/>
    </xf>
    <xf numFmtId="0" fontId="2" fillId="13" borderId="0" xfId="0" quotePrefix="1" applyFont="1" applyFill="1" applyAlignment="1">
      <alignment horizontal="right" vertical="center"/>
    </xf>
    <xf numFmtId="0" fontId="18" fillId="13" borderId="10" xfId="0" applyFont="1" applyFill="1" applyBorder="1" applyAlignment="1">
      <alignment horizontal="center" vertical="center"/>
    </xf>
    <xf numFmtId="14" fontId="18" fillId="13" borderId="12" xfId="0" applyNumberFormat="1" applyFont="1" applyFill="1" applyBorder="1" applyAlignment="1">
      <alignment horizontal="center" vertical="center"/>
    </xf>
    <xf numFmtId="164" fontId="2" fillId="13" borderId="13" xfId="0" applyNumberFormat="1" applyFont="1" applyFill="1" applyBorder="1" applyAlignment="1">
      <alignment vertical="center"/>
    </xf>
    <xf numFmtId="164" fontId="47" fillId="13" borderId="1" xfId="0" applyNumberFormat="1" applyFont="1" applyFill="1" applyBorder="1" applyAlignment="1">
      <alignment vertical="center"/>
    </xf>
    <xf numFmtId="164" fontId="49" fillId="13" borderId="1" xfId="0" applyNumberFormat="1" applyFont="1" applyFill="1" applyBorder="1" applyAlignment="1">
      <alignment vertical="center"/>
    </xf>
    <xf numFmtId="164" fontId="10" fillId="13" borderId="1" xfId="0" applyNumberFormat="1" applyFont="1" applyFill="1" applyBorder="1" applyAlignment="1">
      <alignment vertical="center"/>
    </xf>
    <xf numFmtId="164" fontId="8" fillId="13" borderId="13" xfId="0" applyNumberFormat="1" applyFont="1" applyFill="1" applyBorder="1" applyAlignment="1">
      <alignment vertical="center"/>
    </xf>
    <xf numFmtId="164" fontId="2" fillId="13" borderId="12" xfId="0" applyNumberFormat="1" applyFont="1" applyFill="1" applyBorder="1" applyAlignment="1">
      <alignment vertical="center"/>
    </xf>
    <xf numFmtId="164" fontId="10" fillId="13" borderId="12" xfId="0" applyNumberFormat="1" applyFont="1" applyFill="1" applyBorder="1" applyAlignment="1">
      <alignment vertical="center"/>
    </xf>
    <xf numFmtId="164" fontId="10" fillId="13" borderId="13" xfId="0" applyNumberFormat="1" applyFont="1" applyFill="1" applyBorder="1" applyAlignment="1">
      <alignment vertical="center"/>
    </xf>
    <xf numFmtId="164" fontId="18" fillId="13" borderId="13" xfId="0" applyNumberFormat="1" applyFont="1" applyFill="1" applyBorder="1" applyAlignment="1">
      <alignment vertical="center"/>
    </xf>
    <xf numFmtId="164" fontId="2" fillId="13" borderId="0" xfId="0" applyNumberFormat="1" applyFont="1" applyFill="1" applyAlignment="1" applyProtection="1">
      <alignment vertical="center"/>
      <protection locked="0"/>
    </xf>
    <xf numFmtId="164" fontId="10" fillId="13" borderId="0" xfId="0" applyNumberFormat="1" applyFont="1" applyFill="1" applyAlignment="1">
      <alignment vertical="center"/>
    </xf>
    <xf numFmtId="8" fontId="14" fillId="13" borderId="0" xfId="0" applyNumberFormat="1" applyFont="1" applyFill="1" applyAlignment="1">
      <alignment horizontal="right" vertical="center"/>
    </xf>
    <xf numFmtId="0" fontId="1" fillId="13" borderId="0" xfId="0" quotePrefix="1" applyFont="1" applyFill="1" applyAlignment="1">
      <alignment horizontal="left" vertical="center"/>
    </xf>
  </cellXfs>
  <cellStyles count="20">
    <cellStyle name="cf1" xfId="4"/>
    <cellStyle name="cf2" xfId="5"/>
    <cellStyle name="ConditionalStyle_1" xfId="6"/>
    <cellStyle name="Excel Built-in Accent2" xfId="7"/>
    <cellStyle name="Excel Built-in Accent5" xfId="8"/>
    <cellStyle name="Excel Built-in Currency" xfId="9"/>
    <cellStyle name="Excel Built-in Input" xfId="10"/>
    <cellStyle name="Excel Built-in Neutral" xfId="11"/>
    <cellStyle name="Excel Built-in Normal" xfId="1"/>
    <cellStyle name="Excel Built-in Normal 1" xfId="13"/>
    <cellStyle name="Excel Built-in Normal 2" xfId="2"/>
    <cellStyle name="Excel Built-in Normal 2 2" xfId="14"/>
    <cellStyle name="Excel Built-in Normal 3" xfId="12"/>
    <cellStyle name="Excel Built-in Output" xfId="15"/>
    <cellStyle name="Heading" xfId="16"/>
    <cellStyle name="Heading1" xfId="17"/>
    <cellStyle name="Normal 2" xfId="3"/>
    <cellStyle name="Result" xfId="18"/>
    <cellStyle name="Result2" xfId="19"/>
    <cellStyle name="Standard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BFBFBF"/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1"/>
  <sheetViews>
    <sheetView tabSelected="1" topLeftCell="A144" zoomScale="90" zoomScaleNormal="90" zoomScalePageLayoutView="130" workbookViewId="0">
      <selection activeCell="Z122" sqref="Z122"/>
    </sheetView>
  </sheetViews>
  <sheetFormatPr baseColWidth="10" defaultColWidth="11.5546875" defaultRowHeight="14.4"/>
  <cols>
    <col min="1" max="2" width="10.109375" style="205" customWidth="1"/>
    <col min="3" max="3" width="38.5546875" style="205" bestFit="1" customWidth="1"/>
    <col min="4" max="4" width="14.109375" style="149" hidden="1" customWidth="1"/>
    <col min="5" max="5" width="15.5546875" style="137" hidden="1" customWidth="1"/>
    <col min="6" max="6" width="17.33203125" style="197" hidden="1" customWidth="1"/>
    <col min="7" max="7" width="17.33203125" style="197" customWidth="1"/>
    <col min="8" max="8" width="17.33203125" style="197" hidden="1" customWidth="1"/>
    <col min="9" max="13" width="12.6640625" style="137" hidden="1" customWidth="1"/>
    <col min="14" max="14" width="13.88671875" style="205" customWidth="1"/>
    <col min="15" max="15" width="13.6640625" style="205" hidden="1" customWidth="1"/>
    <col min="16" max="16" width="15.6640625" style="205" bestFit="1" customWidth="1"/>
    <col min="17" max="20" width="13.109375" style="137" hidden="1" customWidth="1"/>
    <col min="21" max="21" width="13" style="137" hidden="1" customWidth="1"/>
    <col min="22" max="22" width="14.33203125" style="135" hidden="1" customWidth="1"/>
    <col min="23" max="23" width="11.5546875" style="148" hidden="1" customWidth="1"/>
    <col min="24" max="24" width="11.5546875" style="137" hidden="1" customWidth="1"/>
    <col min="25" max="25" width="0" style="137" hidden="1" customWidth="1"/>
    <col min="26" max="26" width="17.33203125" style="197" customWidth="1"/>
    <col min="27" max="16384" width="11.5546875" style="4"/>
  </cols>
  <sheetData>
    <row r="1" spans="1:27">
      <c r="A1" s="208"/>
      <c r="B1" s="209"/>
      <c r="C1" s="210"/>
      <c r="D1" s="133" t="s">
        <v>47</v>
      </c>
      <c r="E1" s="133" t="s">
        <v>47</v>
      </c>
      <c r="F1" s="134" t="s">
        <v>47</v>
      </c>
      <c r="G1" s="134" t="s">
        <v>47</v>
      </c>
      <c r="H1" s="134" t="s">
        <v>669</v>
      </c>
      <c r="I1" s="133" t="s">
        <v>47</v>
      </c>
      <c r="J1" s="133" t="s">
        <v>47</v>
      </c>
      <c r="K1" s="133" t="s">
        <v>47</v>
      </c>
      <c r="L1" s="133" t="s">
        <v>47</v>
      </c>
      <c r="M1" s="133" t="s">
        <v>47</v>
      </c>
      <c r="N1" s="240" t="s">
        <v>47</v>
      </c>
      <c r="O1" s="240" t="s">
        <v>47</v>
      </c>
      <c r="P1" s="240" t="s">
        <v>47</v>
      </c>
      <c r="Q1" s="133" t="s">
        <v>47</v>
      </c>
      <c r="R1" s="133" t="s">
        <v>47</v>
      </c>
      <c r="S1" s="133" t="s">
        <v>47</v>
      </c>
      <c r="T1" s="133" t="s">
        <v>47</v>
      </c>
      <c r="U1" s="133"/>
      <c r="W1" s="136" t="s">
        <v>646</v>
      </c>
      <c r="Z1" s="134" t="s">
        <v>675</v>
      </c>
    </row>
    <row r="2" spans="1:27">
      <c r="A2" s="211"/>
      <c r="B2" s="212"/>
      <c r="C2" s="213"/>
      <c r="D2" s="138" t="s">
        <v>94</v>
      </c>
      <c r="E2" s="138" t="s">
        <v>94</v>
      </c>
      <c r="F2" s="139" t="s">
        <v>100</v>
      </c>
      <c r="G2" s="139" t="s">
        <v>100</v>
      </c>
      <c r="H2" s="139" t="s">
        <v>667</v>
      </c>
      <c r="I2" s="140" t="s">
        <v>100</v>
      </c>
      <c r="J2" s="140" t="s">
        <v>100</v>
      </c>
      <c r="K2" s="140" t="s">
        <v>100</v>
      </c>
      <c r="L2" s="140" t="s">
        <v>100</v>
      </c>
      <c r="M2" s="140" t="s">
        <v>100</v>
      </c>
      <c r="N2" s="140" t="s">
        <v>100</v>
      </c>
      <c r="O2" s="140" t="s">
        <v>100</v>
      </c>
      <c r="P2" s="140" t="s">
        <v>100</v>
      </c>
      <c r="Q2" s="140" t="s">
        <v>100</v>
      </c>
      <c r="R2" s="140" t="s">
        <v>100</v>
      </c>
      <c r="S2" s="140" t="s">
        <v>100</v>
      </c>
      <c r="T2" s="140" t="s">
        <v>100</v>
      </c>
      <c r="U2" s="140"/>
      <c r="W2" s="136" t="s">
        <v>647</v>
      </c>
      <c r="Z2" s="139" t="s">
        <v>667</v>
      </c>
    </row>
    <row r="3" spans="1:27">
      <c r="A3" s="211" t="s">
        <v>467</v>
      </c>
      <c r="B3" s="212" t="s">
        <v>468</v>
      </c>
      <c r="C3" s="213"/>
      <c r="D3" s="138" t="s">
        <v>48</v>
      </c>
      <c r="E3" s="138" t="s">
        <v>49</v>
      </c>
      <c r="F3" s="139" t="s">
        <v>48</v>
      </c>
      <c r="G3" s="139" t="s">
        <v>48</v>
      </c>
      <c r="H3" s="139" t="s">
        <v>668</v>
      </c>
      <c r="I3" s="138" t="s">
        <v>49</v>
      </c>
      <c r="J3" s="138" t="s">
        <v>49</v>
      </c>
      <c r="K3" s="138" t="s">
        <v>49</v>
      </c>
      <c r="L3" s="138" t="s">
        <v>49</v>
      </c>
      <c r="M3" s="138" t="s">
        <v>49</v>
      </c>
      <c r="N3" s="140" t="s">
        <v>49</v>
      </c>
      <c r="O3" s="140" t="s">
        <v>49</v>
      </c>
      <c r="P3" s="140" t="s">
        <v>49</v>
      </c>
      <c r="Q3" s="138" t="s">
        <v>49</v>
      </c>
      <c r="R3" s="138" t="s">
        <v>49</v>
      </c>
      <c r="S3" s="138" t="s">
        <v>49</v>
      </c>
      <c r="T3" s="138" t="s">
        <v>49</v>
      </c>
      <c r="U3" s="138"/>
      <c r="W3" s="136" t="s">
        <v>649</v>
      </c>
      <c r="Z3" s="139" t="s">
        <v>48</v>
      </c>
    </row>
    <row r="4" spans="1:27">
      <c r="A4" s="214" t="s">
        <v>50</v>
      </c>
      <c r="B4" s="215"/>
      <c r="C4" s="216" t="s">
        <v>45</v>
      </c>
      <c r="D4" s="141"/>
      <c r="E4" s="141">
        <v>43373</v>
      </c>
      <c r="F4" s="142" t="s">
        <v>520</v>
      </c>
      <c r="G4" s="143" t="s">
        <v>666</v>
      </c>
      <c r="H4" s="143" t="s">
        <v>671</v>
      </c>
      <c r="I4" s="141">
        <v>43404</v>
      </c>
      <c r="J4" s="141">
        <v>43434</v>
      </c>
      <c r="K4" s="141">
        <v>43465</v>
      </c>
      <c r="L4" s="141">
        <v>43496</v>
      </c>
      <c r="M4" s="141">
        <v>43524</v>
      </c>
      <c r="N4" s="241">
        <v>43555</v>
      </c>
      <c r="O4" s="241">
        <v>43585</v>
      </c>
      <c r="P4" s="241">
        <v>43616</v>
      </c>
      <c r="Q4" s="141">
        <v>43646</v>
      </c>
      <c r="R4" s="141">
        <v>43677</v>
      </c>
      <c r="S4" s="141">
        <v>43708</v>
      </c>
      <c r="T4" s="141">
        <v>43738</v>
      </c>
      <c r="U4" s="141"/>
      <c r="W4" s="136" t="s">
        <v>648</v>
      </c>
      <c r="Z4" s="143">
        <v>43566</v>
      </c>
    </row>
    <row r="5" spans="1:27" s="14" customFormat="1">
      <c r="A5" s="144" t="s">
        <v>44</v>
      </c>
      <c r="B5" s="144"/>
      <c r="C5" s="144"/>
      <c r="D5" s="145"/>
      <c r="E5" s="145"/>
      <c r="F5" s="146"/>
      <c r="G5" s="146"/>
      <c r="H5" s="146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7"/>
      <c r="W5" s="148" t="b">
        <f>ISNA(MATCH($B5,alte_Titel!$A$5:$A$135,0))</f>
        <v>1</v>
      </c>
      <c r="X5" s="149"/>
      <c r="Y5" s="149"/>
      <c r="Z5" s="146"/>
    </row>
    <row r="6" spans="1:27" s="95" customFormat="1">
      <c r="A6" s="144" t="s">
        <v>532</v>
      </c>
      <c r="B6" s="144"/>
      <c r="C6" s="144" t="s">
        <v>32</v>
      </c>
      <c r="D6" s="150">
        <v>200</v>
      </c>
      <c r="E6" s="150">
        <v>600</v>
      </c>
      <c r="F6" s="146"/>
      <c r="G6" s="146"/>
      <c r="H6" s="146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7"/>
      <c r="W6" s="148" t="b">
        <f>ISNA(MATCH($B6,alte_Titel!$A$5:$A$135,0))</f>
        <v>1</v>
      </c>
      <c r="X6" s="149"/>
      <c r="Y6" s="149"/>
      <c r="Z6" s="146"/>
    </row>
    <row r="7" spans="1:27" s="95" customFormat="1">
      <c r="A7" s="217" t="s">
        <v>102</v>
      </c>
      <c r="B7" s="217" t="s">
        <v>101</v>
      </c>
      <c r="C7" s="217" t="s">
        <v>103</v>
      </c>
      <c r="D7" s="151"/>
      <c r="E7" s="151"/>
      <c r="F7" s="152">
        <v>100</v>
      </c>
      <c r="G7" s="152">
        <v>100</v>
      </c>
      <c r="H7" s="152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45"/>
      <c r="R7" s="145"/>
      <c r="S7" s="145"/>
      <c r="T7" s="145"/>
      <c r="U7" s="145"/>
      <c r="V7" s="147"/>
      <c r="W7" s="148" t="b">
        <f>ISNA(MATCH($B7,alte_Titel!$A$5:$A$135,0))</f>
        <v>0</v>
      </c>
      <c r="X7" s="149"/>
      <c r="Y7" s="149"/>
      <c r="Z7" s="152">
        <v>0</v>
      </c>
      <c r="AA7" s="95" t="s">
        <v>676</v>
      </c>
    </row>
    <row r="8" spans="1:27" s="95" customFormat="1">
      <c r="A8" s="217" t="s">
        <v>104</v>
      </c>
      <c r="B8" s="217" t="s">
        <v>101</v>
      </c>
      <c r="C8" s="217" t="s">
        <v>105</v>
      </c>
      <c r="D8" s="151"/>
      <c r="E8" s="151"/>
      <c r="F8" s="152">
        <v>100</v>
      </c>
      <c r="G8" s="152">
        <v>100</v>
      </c>
      <c r="H8" s="152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45"/>
      <c r="R8" s="145"/>
      <c r="S8" s="145"/>
      <c r="T8" s="145"/>
      <c r="U8" s="145"/>
      <c r="V8" s="147"/>
      <c r="W8" s="148" t="b">
        <f>ISNA(MATCH($B8,alte_Titel!$A$5:$A$135,0))</f>
        <v>0</v>
      </c>
      <c r="X8" s="149"/>
      <c r="Y8" s="149"/>
      <c r="Z8" s="152">
        <v>0</v>
      </c>
      <c r="AA8" s="95" t="s">
        <v>677</v>
      </c>
    </row>
    <row r="9" spans="1:27">
      <c r="A9" s="217" t="s">
        <v>106</v>
      </c>
      <c r="B9" s="217" t="s">
        <v>106</v>
      </c>
      <c r="C9" s="217" t="s">
        <v>31</v>
      </c>
      <c r="D9" s="154">
        <v>8000</v>
      </c>
      <c r="E9" s="154">
        <v>4250</v>
      </c>
      <c r="F9" s="152">
        <v>3500</v>
      </c>
      <c r="G9" s="152">
        <v>3500</v>
      </c>
      <c r="H9" s="152">
        <v>3500</v>
      </c>
      <c r="I9" s="155">
        <v>675</v>
      </c>
      <c r="J9" s="155">
        <v>675</v>
      </c>
      <c r="K9" s="155">
        <v>675</v>
      </c>
      <c r="L9" s="155">
        <v>675</v>
      </c>
      <c r="M9" s="155">
        <v>1400</v>
      </c>
      <c r="N9" s="157">
        <v>1400</v>
      </c>
      <c r="O9" s="157">
        <v>1400</v>
      </c>
      <c r="P9" s="157">
        <v>1725</v>
      </c>
      <c r="Q9" s="155"/>
      <c r="R9" s="155"/>
      <c r="S9" s="155"/>
      <c r="T9" s="155"/>
      <c r="U9" s="155"/>
      <c r="W9" s="148" t="b">
        <f>ISNA(MATCH($B9,alte_Titel!$A$5:$A$135,0))</f>
        <v>0</v>
      </c>
      <c r="Z9" s="152">
        <v>3500</v>
      </c>
    </row>
    <row r="10" spans="1:27">
      <c r="A10" s="217" t="s">
        <v>472</v>
      </c>
      <c r="B10" s="217" t="s">
        <v>106</v>
      </c>
      <c r="C10" s="217" t="s">
        <v>473</v>
      </c>
      <c r="D10" s="154"/>
      <c r="E10" s="154"/>
      <c r="F10" s="152">
        <v>500</v>
      </c>
      <c r="G10" s="152">
        <v>500</v>
      </c>
      <c r="H10" s="152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7">
        <v>0</v>
      </c>
      <c r="O10" s="157">
        <v>0</v>
      </c>
      <c r="P10" s="157">
        <v>0</v>
      </c>
      <c r="Q10" s="155"/>
      <c r="R10" s="155"/>
      <c r="S10" s="155"/>
      <c r="T10" s="155"/>
      <c r="U10" s="155"/>
      <c r="W10" s="148" t="b">
        <f>ISNA(MATCH($B10,alte_Titel!$A$5:$A$135,0))</f>
        <v>0</v>
      </c>
      <c r="Z10" s="152">
        <v>0</v>
      </c>
      <c r="AA10" s="4" t="s">
        <v>678</v>
      </c>
    </row>
    <row r="11" spans="1:27" s="69" customFormat="1">
      <c r="A11" s="144" t="s">
        <v>533</v>
      </c>
      <c r="B11" s="144"/>
      <c r="C11" s="144" t="s">
        <v>108</v>
      </c>
      <c r="D11" s="154"/>
      <c r="E11" s="154"/>
      <c r="F11" s="152"/>
      <c r="G11" s="152"/>
      <c r="H11" s="152"/>
      <c r="I11" s="155"/>
      <c r="J11" s="155"/>
      <c r="K11" s="155"/>
      <c r="L11" s="155"/>
      <c r="M11" s="155"/>
      <c r="N11" s="157"/>
      <c r="O11" s="157"/>
      <c r="P11" s="157"/>
      <c r="Q11" s="155"/>
      <c r="R11" s="155"/>
      <c r="S11" s="155"/>
      <c r="T11" s="155"/>
      <c r="U11" s="155"/>
      <c r="V11" s="135"/>
      <c r="W11" s="148" t="b">
        <f>ISNA(MATCH($B11,alte_Titel!$A$5:$A$135,0))</f>
        <v>1</v>
      </c>
      <c r="X11" s="137"/>
      <c r="Y11" s="137"/>
      <c r="Z11" s="152"/>
    </row>
    <row r="12" spans="1:27">
      <c r="A12" s="217" t="s">
        <v>109</v>
      </c>
      <c r="B12" s="217" t="s">
        <v>109</v>
      </c>
      <c r="C12" s="217" t="s">
        <v>33</v>
      </c>
      <c r="D12" s="154">
        <v>20000</v>
      </c>
      <c r="E12" s="154">
        <v>12855</v>
      </c>
      <c r="F12" s="152">
        <v>18000</v>
      </c>
      <c r="G12" s="152">
        <v>18000</v>
      </c>
      <c r="H12" s="152">
        <v>13000</v>
      </c>
      <c r="I12" s="155">
        <v>1750</v>
      </c>
      <c r="J12" s="155">
        <v>3240</v>
      </c>
      <c r="K12" s="155">
        <v>4565</v>
      </c>
      <c r="L12" s="155">
        <v>6355</v>
      </c>
      <c r="M12" s="157">
        <v>6770</v>
      </c>
      <c r="N12" s="157">
        <v>6575</v>
      </c>
      <c r="O12" s="157">
        <v>7385</v>
      </c>
      <c r="P12" s="157">
        <v>8520</v>
      </c>
      <c r="Q12" s="155"/>
      <c r="R12" s="155"/>
      <c r="S12" s="155"/>
      <c r="T12" s="155"/>
      <c r="U12" s="155"/>
      <c r="W12" s="148" t="b">
        <f>ISNA(MATCH($B12,alte_Titel!$A$5:$A$135,0))</f>
        <v>0</v>
      </c>
      <c r="Z12" s="152">
        <v>13000</v>
      </c>
    </row>
    <row r="13" spans="1:27">
      <c r="A13" s="217" t="s">
        <v>110</v>
      </c>
      <c r="B13" s="217" t="s">
        <v>110</v>
      </c>
      <c r="C13" s="217" t="s">
        <v>34</v>
      </c>
      <c r="D13" s="154">
        <v>1500</v>
      </c>
      <c r="E13" s="154">
        <v>0</v>
      </c>
      <c r="F13" s="152">
        <v>2000</v>
      </c>
      <c r="G13" s="152">
        <v>2000</v>
      </c>
      <c r="H13" s="152">
        <v>0</v>
      </c>
      <c r="I13" s="155">
        <v>0</v>
      </c>
      <c r="J13" s="155">
        <v>0</v>
      </c>
      <c r="K13" s="155">
        <v>0</v>
      </c>
      <c r="L13" s="155">
        <v>0</v>
      </c>
      <c r="M13" s="157">
        <v>0</v>
      </c>
      <c r="N13" s="157">
        <v>0</v>
      </c>
      <c r="O13" s="157">
        <v>0</v>
      </c>
      <c r="P13" s="157">
        <v>0</v>
      </c>
      <c r="Q13" s="155"/>
      <c r="R13" s="155"/>
      <c r="S13" s="155"/>
      <c r="T13" s="155"/>
      <c r="U13" s="155"/>
      <c r="W13" s="148" t="b">
        <f>ISNA(MATCH($B13,alte_Titel!$A$5:$A$135,0))</f>
        <v>0</v>
      </c>
      <c r="Z13" s="152">
        <v>0</v>
      </c>
    </row>
    <row r="14" spans="1:27">
      <c r="A14" s="217" t="s">
        <v>112</v>
      </c>
      <c r="B14" s="217" t="s">
        <v>112</v>
      </c>
      <c r="C14" s="217" t="s">
        <v>35</v>
      </c>
      <c r="D14" s="154">
        <v>4900</v>
      </c>
      <c r="E14" s="154">
        <v>3225</v>
      </c>
      <c r="F14" s="152">
        <v>4000</v>
      </c>
      <c r="G14" s="152">
        <v>4000</v>
      </c>
      <c r="H14" s="152">
        <v>4000</v>
      </c>
      <c r="I14" s="155">
        <v>180</v>
      </c>
      <c r="J14" s="155">
        <v>585</v>
      </c>
      <c r="K14" s="155">
        <v>1035</v>
      </c>
      <c r="L14" s="155">
        <v>1080</v>
      </c>
      <c r="M14" s="157">
        <v>1170</v>
      </c>
      <c r="N14" s="157">
        <v>1440</v>
      </c>
      <c r="O14" s="157">
        <v>1530</v>
      </c>
      <c r="P14" s="157">
        <v>2115</v>
      </c>
      <c r="Q14" s="155"/>
      <c r="R14" s="155"/>
      <c r="S14" s="155"/>
      <c r="T14" s="155"/>
      <c r="U14" s="155"/>
      <c r="W14" s="148" t="b">
        <f>ISNA(MATCH($B14,alte_Titel!$A$5:$A$135,0))</f>
        <v>0</v>
      </c>
      <c r="Z14" s="152">
        <v>4000</v>
      </c>
    </row>
    <row r="15" spans="1:27">
      <c r="A15" s="217" t="s">
        <v>113</v>
      </c>
      <c r="B15" s="217" t="s">
        <v>113</v>
      </c>
      <c r="C15" s="217" t="s">
        <v>36</v>
      </c>
      <c r="D15" s="154">
        <v>20000</v>
      </c>
      <c r="E15" s="154">
        <v>14465</v>
      </c>
      <c r="F15" s="152">
        <v>18000</v>
      </c>
      <c r="G15" s="152">
        <v>18000</v>
      </c>
      <c r="H15" s="152">
        <v>15000</v>
      </c>
      <c r="I15" s="155">
        <v>950</v>
      </c>
      <c r="J15" s="155">
        <v>2300</v>
      </c>
      <c r="K15" s="155">
        <v>3320</v>
      </c>
      <c r="L15" s="155">
        <v>5050</v>
      </c>
      <c r="M15" s="157">
        <v>7000</v>
      </c>
      <c r="N15" s="157">
        <v>7790</v>
      </c>
      <c r="O15" s="157">
        <v>9160</v>
      </c>
      <c r="P15" s="157">
        <v>10000</v>
      </c>
      <c r="Q15" s="155"/>
      <c r="R15" s="155"/>
      <c r="S15" s="155"/>
      <c r="T15" s="155"/>
      <c r="U15" s="155"/>
      <c r="W15" s="148" t="b">
        <f>ISNA(MATCH($B15,alte_Titel!$A$5:$A$135,0))</f>
        <v>0</v>
      </c>
      <c r="Z15" s="152">
        <v>15000</v>
      </c>
    </row>
    <row r="16" spans="1:27">
      <c r="A16" s="217" t="s">
        <v>114</v>
      </c>
      <c r="B16" s="217" t="s">
        <v>114</v>
      </c>
      <c r="C16" s="217" t="s">
        <v>85</v>
      </c>
      <c r="D16" s="154">
        <v>14000</v>
      </c>
      <c r="E16" s="154">
        <v>27968.75</v>
      </c>
      <c r="F16" s="152">
        <v>2000</v>
      </c>
      <c r="G16" s="152">
        <v>2000</v>
      </c>
      <c r="H16" s="152">
        <v>2000</v>
      </c>
      <c r="I16" s="155">
        <v>0</v>
      </c>
      <c r="J16" s="155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/>
      <c r="R16" s="157"/>
      <c r="S16" s="157"/>
      <c r="T16" s="157"/>
      <c r="U16" s="158"/>
      <c r="W16" s="148" t="b">
        <f>ISNA(MATCH($B16,alte_Titel!$A$5:$A$135,0))</f>
        <v>0</v>
      </c>
      <c r="Z16" s="152">
        <v>2000</v>
      </c>
    </row>
    <row r="17" spans="1:27">
      <c r="A17" s="217" t="s">
        <v>115</v>
      </c>
      <c r="B17" s="217" t="s">
        <v>115</v>
      </c>
      <c r="C17" s="217" t="s">
        <v>37</v>
      </c>
      <c r="D17" s="154">
        <v>22000</v>
      </c>
      <c r="E17" s="154">
        <v>2510</v>
      </c>
      <c r="F17" s="152">
        <v>8000</v>
      </c>
      <c r="G17" s="152">
        <v>8000</v>
      </c>
      <c r="H17" s="152">
        <v>8000</v>
      </c>
      <c r="I17" s="155">
        <v>75</v>
      </c>
      <c r="J17" s="155">
        <v>1425</v>
      </c>
      <c r="K17" s="157">
        <v>1800</v>
      </c>
      <c r="L17" s="157">
        <v>3225</v>
      </c>
      <c r="M17" s="157">
        <v>3375</v>
      </c>
      <c r="N17" s="157">
        <v>3375</v>
      </c>
      <c r="O17" s="157">
        <v>3375</v>
      </c>
      <c r="P17" s="157">
        <v>4795</v>
      </c>
      <c r="Q17" s="155"/>
      <c r="R17" s="155"/>
      <c r="S17" s="155"/>
      <c r="T17" s="155"/>
      <c r="U17" s="155"/>
      <c r="W17" s="148" t="b">
        <f>ISNA(MATCH($B17,alte_Titel!$A$5:$A$135,0))</f>
        <v>0</v>
      </c>
      <c r="Z17" s="152">
        <v>8000</v>
      </c>
    </row>
    <row r="18" spans="1:27">
      <c r="A18" s="217" t="s">
        <v>118</v>
      </c>
      <c r="B18" s="217" t="s">
        <v>107</v>
      </c>
      <c r="C18" s="217" t="s">
        <v>119</v>
      </c>
      <c r="D18" s="154">
        <v>5000</v>
      </c>
      <c r="E18" s="154">
        <v>9287.7999999999993</v>
      </c>
      <c r="F18" s="152">
        <v>3000</v>
      </c>
      <c r="G18" s="152">
        <v>3000</v>
      </c>
      <c r="H18" s="152">
        <v>3000</v>
      </c>
      <c r="I18" s="155">
        <v>0</v>
      </c>
      <c r="J18" s="155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3800</v>
      </c>
      <c r="Q18" s="155"/>
      <c r="R18" s="155"/>
      <c r="S18" s="155"/>
      <c r="T18" s="155"/>
      <c r="U18" s="155"/>
      <c r="W18" s="148" t="b">
        <f>ISNA(MATCH($B18,alte_Titel!$A$5:$A$135,0))</f>
        <v>0</v>
      </c>
      <c r="Z18" s="152">
        <v>3000</v>
      </c>
      <c r="AA18" s="4" t="s">
        <v>679</v>
      </c>
    </row>
    <row r="19" spans="1:27">
      <c r="A19" s="217" t="s">
        <v>120</v>
      </c>
      <c r="B19" s="217" t="s">
        <v>114</v>
      </c>
      <c r="C19" s="217" t="s">
        <v>665</v>
      </c>
      <c r="D19" s="154"/>
      <c r="E19" s="154"/>
      <c r="F19" s="152">
        <v>30000</v>
      </c>
      <c r="G19" s="152">
        <v>30000</v>
      </c>
      <c r="H19" s="152">
        <v>30000</v>
      </c>
      <c r="I19" s="155">
        <v>20</v>
      </c>
      <c r="J19" s="155">
        <v>30</v>
      </c>
      <c r="K19" s="157">
        <v>30</v>
      </c>
      <c r="L19" s="157">
        <v>30</v>
      </c>
      <c r="M19" s="157">
        <v>30</v>
      </c>
      <c r="N19" s="157">
        <v>100</v>
      </c>
      <c r="O19" s="157">
        <v>270</v>
      </c>
      <c r="P19" s="157">
        <v>455</v>
      </c>
      <c r="Q19" s="155"/>
      <c r="R19" s="155"/>
      <c r="S19" s="155"/>
      <c r="T19" s="155"/>
      <c r="U19" s="155"/>
      <c r="W19" s="148" t="b">
        <f>ISNA(MATCH($B19,alte_Titel!$A$5:$A$135,0))</f>
        <v>0</v>
      </c>
      <c r="Z19" s="152">
        <v>30000</v>
      </c>
      <c r="AA19" s="4" t="s">
        <v>680</v>
      </c>
    </row>
    <row r="20" spans="1:27">
      <c r="A20" s="217" t="s">
        <v>111</v>
      </c>
      <c r="B20" s="217" t="s">
        <v>114</v>
      </c>
      <c r="C20" s="217" t="s">
        <v>528</v>
      </c>
      <c r="D20" s="154"/>
      <c r="E20" s="154"/>
      <c r="F20" s="152">
        <v>8000</v>
      </c>
      <c r="G20" s="152">
        <v>8000</v>
      </c>
      <c r="H20" s="152">
        <v>0</v>
      </c>
      <c r="I20" s="155">
        <v>0</v>
      </c>
      <c r="J20" s="155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5"/>
      <c r="R20" s="155"/>
      <c r="S20" s="155"/>
      <c r="T20" s="155"/>
      <c r="U20" s="155"/>
      <c r="W20" s="148" t="b">
        <f>ISNA(MATCH($B20,alte_Titel!$A$5:$A$135,0))</f>
        <v>0</v>
      </c>
      <c r="Z20" s="152">
        <v>0</v>
      </c>
      <c r="AA20" s="4" t="s">
        <v>681</v>
      </c>
    </row>
    <row r="21" spans="1:27">
      <c r="A21" s="144" t="s">
        <v>116</v>
      </c>
      <c r="B21" s="217" t="s">
        <v>116</v>
      </c>
      <c r="C21" s="144" t="s">
        <v>38</v>
      </c>
      <c r="D21" s="154">
        <v>20</v>
      </c>
      <c r="E21" s="154">
        <v>0</v>
      </c>
      <c r="F21" s="152">
        <v>0</v>
      </c>
      <c r="G21" s="152">
        <v>0</v>
      </c>
      <c r="H21" s="152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7">
        <v>0</v>
      </c>
      <c r="O21" s="157">
        <v>0</v>
      </c>
      <c r="P21" s="157">
        <v>0</v>
      </c>
      <c r="Q21" s="155"/>
      <c r="R21" s="155"/>
      <c r="S21" s="155"/>
      <c r="T21" s="155"/>
      <c r="U21" s="155"/>
      <c r="W21" s="148" t="b">
        <f>ISNA(MATCH($B21,alte_Titel!$A$5:$A$135,0))</f>
        <v>0</v>
      </c>
      <c r="Z21" s="152">
        <v>0</v>
      </c>
    </row>
    <row r="22" spans="1:27">
      <c r="A22" s="144" t="s">
        <v>117</v>
      </c>
      <c r="B22" s="217" t="s">
        <v>117</v>
      </c>
      <c r="C22" s="144" t="s">
        <v>39</v>
      </c>
      <c r="D22" s="154">
        <v>7500</v>
      </c>
      <c r="E22" s="154">
        <v>9391.4699999999993</v>
      </c>
      <c r="F22" s="152">
        <v>7500</v>
      </c>
      <c r="G22" s="152">
        <v>7500</v>
      </c>
      <c r="H22" s="152">
        <v>5333.12</v>
      </c>
      <c r="I22" s="157">
        <v>615</v>
      </c>
      <c r="J22" s="157">
        <v>1001</v>
      </c>
      <c r="K22" s="157">
        <v>1736.47</v>
      </c>
      <c r="L22" s="157">
        <v>2302.56</v>
      </c>
      <c r="M22" s="157">
        <v>2482.56</v>
      </c>
      <c r="N22" s="157">
        <v>2666.56</v>
      </c>
      <c r="O22" s="157">
        <v>2866.56</v>
      </c>
      <c r="P22" s="157">
        <v>3086.56</v>
      </c>
      <c r="Q22" s="157"/>
      <c r="R22" s="157"/>
      <c r="S22" s="157"/>
      <c r="T22" s="157"/>
      <c r="U22" s="157"/>
      <c r="W22" s="148" t="b">
        <f>ISNA(MATCH($B22,alte_Titel!$A$5:$A$135,0))</f>
        <v>0</v>
      </c>
      <c r="Z22" s="152">
        <v>5333.12</v>
      </c>
      <c r="AA22" s="4" t="s">
        <v>682</v>
      </c>
    </row>
    <row r="23" spans="1:27">
      <c r="A23" s="218"/>
      <c r="B23" s="219"/>
      <c r="C23" s="220" t="s">
        <v>0</v>
      </c>
      <c r="D23" s="159">
        <f>SUM(D6:D22)</f>
        <v>103120</v>
      </c>
      <c r="E23" s="159">
        <f>SUM(E6:E22)</f>
        <v>84553.02</v>
      </c>
      <c r="F23" s="160">
        <f>SUM(F7:F22)</f>
        <v>104700</v>
      </c>
      <c r="G23" s="160">
        <f>SUM(G7:G22)</f>
        <v>104700</v>
      </c>
      <c r="H23" s="160">
        <f>SUM(H7:H22)</f>
        <v>83833.119999999995</v>
      </c>
      <c r="I23" s="161">
        <f>SUM(I$7:I$22)</f>
        <v>4265</v>
      </c>
      <c r="J23" s="161">
        <f t="shared" ref="J23" si="0">SUM(J9:J22)</f>
        <v>9256</v>
      </c>
      <c r="K23" s="161">
        <f t="shared" ref="K23:T23" si="1">SUM(K9:K22)</f>
        <v>13161.47</v>
      </c>
      <c r="L23" s="161">
        <f t="shared" si="1"/>
        <v>18717.560000000001</v>
      </c>
      <c r="M23" s="161">
        <f t="shared" ref="M23" si="2">SUM(M9:M22)</f>
        <v>22227.56</v>
      </c>
      <c r="N23" s="242">
        <f t="shared" si="1"/>
        <v>23346.560000000001</v>
      </c>
      <c r="O23" s="242">
        <f>SUM(O7:O22)</f>
        <v>25986.560000000001</v>
      </c>
      <c r="P23" s="242">
        <f t="shared" si="1"/>
        <v>34496.559999999998</v>
      </c>
      <c r="Q23" s="161">
        <f t="shared" si="1"/>
        <v>0</v>
      </c>
      <c r="R23" s="161">
        <f t="shared" si="1"/>
        <v>0</v>
      </c>
      <c r="S23" s="161">
        <f t="shared" si="1"/>
        <v>0</v>
      </c>
      <c r="T23" s="161">
        <f t="shared" si="1"/>
        <v>0</v>
      </c>
      <c r="U23" s="161"/>
      <c r="W23" s="148" t="b">
        <f>ISNA(MATCH($B23,alte_Titel!$A$5:$A$135,0))</f>
        <v>1</v>
      </c>
      <c r="Z23" s="160">
        <v>83833.119999999995</v>
      </c>
    </row>
    <row r="24" spans="1:27">
      <c r="A24" s="217" t="s">
        <v>121</v>
      </c>
      <c r="B24" s="217" t="s">
        <v>121</v>
      </c>
      <c r="C24" s="217" t="s">
        <v>40</v>
      </c>
      <c r="D24" s="154">
        <v>1380000</v>
      </c>
      <c r="E24" s="162">
        <v>1418827.56</v>
      </c>
      <c r="F24" s="152">
        <v>1360000</v>
      </c>
      <c r="G24" s="152">
        <v>1360000</v>
      </c>
      <c r="H24" s="152">
        <v>1360000</v>
      </c>
      <c r="I24" s="155">
        <v>300262.03000000003</v>
      </c>
      <c r="J24" s="155">
        <v>579774.03</v>
      </c>
      <c r="K24" s="155">
        <v>628367.34</v>
      </c>
      <c r="L24" s="155">
        <v>629799.64</v>
      </c>
      <c r="M24" s="163">
        <v>636579.44999999995</v>
      </c>
      <c r="N24" s="243">
        <v>673204.38</v>
      </c>
      <c r="O24" s="244">
        <v>820248.93</v>
      </c>
      <c r="P24" s="244">
        <v>1043309.93</v>
      </c>
      <c r="Q24" s="164"/>
      <c r="R24" s="164"/>
      <c r="S24" s="164"/>
      <c r="T24" s="164"/>
      <c r="U24" s="164"/>
      <c r="W24" s="148" t="b">
        <f>ISNA(MATCH($B24,alte_Titel!$A$5:$A$135,0))</f>
        <v>0</v>
      </c>
      <c r="Z24" s="152">
        <v>1360000</v>
      </c>
    </row>
    <row r="25" spans="1:27">
      <c r="A25" s="217" t="s">
        <v>122</v>
      </c>
      <c r="B25" s="217" t="s">
        <v>122</v>
      </c>
      <c r="C25" s="217" t="s">
        <v>41</v>
      </c>
      <c r="D25" s="154">
        <v>0</v>
      </c>
      <c r="E25" s="154">
        <v>0</v>
      </c>
      <c r="F25" s="152">
        <v>0</v>
      </c>
      <c r="G25" s="152">
        <v>0</v>
      </c>
      <c r="H25" s="152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7">
        <v>0</v>
      </c>
      <c r="O25" s="157">
        <v>0</v>
      </c>
      <c r="P25" s="157">
        <v>0</v>
      </c>
      <c r="Q25" s="155"/>
      <c r="R25" s="155"/>
      <c r="S25" s="155"/>
      <c r="T25" s="155"/>
      <c r="U25" s="155"/>
      <c r="W25" s="148" t="b">
        <f>ISNA(MATCH($B25,alte_Titel!$A$5:$A$135,0))</f>
        <v>0</v>
      </c>
      <c r="Z25" s="152">
        <v>0</v>
      </c>
    </row>
    <row r="26" spans="1:27">
      <c r="A26" s="217" t="s">
        <v>123</v>
      </c>
      <c r="B26" s="217" t="s">
        <v>123</v>
      </c>
      <c r="C26" s="217" t="s">
        <v>42</v>
      </c>
      <c r="D26" s="154">
        <v>195000</v>
      </c>
      <c r="E26" s="154">
        <v>195000</v>
      </c>
      <c r="F26" s="152">
        <v>0</v>
      </c>
      <c r="G26" s="152">
        <v>0</v>
      </c>
      <c r="H26" s="152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7">
        <v>0</v>
      </c>
      <c r="O26" s="157">
        <v>0</v>
      </c>
      <c r="P26" s="157">
        <v>0</v>
      </c>
      <c r="Q26" s="155"/>
      <c r="R26" s="155"/>
      <c r="S26" s="155"/>
      <c r="T26" s="155"/>
      <c r="U26" s="155"/>
      <c r="W26" s="148" t="b">
        <f>ISNA(MATCH($B26,alte_Titel!$A$5:$A$135,0))</f>
        <v>0</v>
      </c>
      <c r="Z26" s="152">
        <v>0</v>
      </c>
    </row>
    <row r="27" spans="1:27">
      <c r="A27" s="217" t="s">
        <v>124</v>
      </c>
      <c r="B27" s="217" t="s">
        <v>124</v>
      </c>
      <c r="C27" s="217" t="s">
        <v>43</v>
      </c>
      <c r="D27" s="154">
        <v>195840.71</v>
      </c>
      <c r="E27" s="154">
        <v>196054.06</v>
      </c>
      <c r="F27" s="152">
        <v>95000</v>
      </c>
      <c r="G27" s="152">
        <v>195000</v>
      </c>
      <c r="H27" s="152">
        <v>154577.43</v>
      </c>
      <c r="I27" s="165">
        <v>154577.43</v>
      </c>
      <c r="J27" s="163">
        <v>154577.43</v>
      </c>
      <c r="K27" s="163">
        <v>154577.43</v>
      </c>
      <c r="L27" s="163">
        <v>154577.43</v>
      </c>
      <c r="M27" s="163">
        <v>154577.43</v>
      </c>
      <c r="N27" s="243">
        <v>154577.43</v>
      </c>
      <c r="O27" s="243">
        <v>154577.43</v>
      </c>
      <c r="P27" s="243">
        <v>154577.43</v>
      </c>
      <c r="Q27" s="163"/>
      <c r="R27" s="163"/>
      <c r="S27" s="163"/>
      <c r="T27" s="163"/>
      <c r="U27" s="155"/>
      <c r="W27" s="148" t="b">
        <f>ISNA(MATCH($B27,alte_Titel!$A$5:$A$135,0))</f>
        <v>0</v>
      </c>
      <c r="Z27" s="152">
        <v>154577.43</v>
      </c>
    </row>
    <row r="28" spans="1:27" s="113" customFormat="1">
      <c r="A28" s="218"/>
      <c r="B28" s="219"/>
      <c r="C28" s="221" t="s">
        <v>1</v>
      </c>
      <c r="D28" s="154">
        <f t="shared" ref="D28" si="3">SUM(D24:D27)</f>
        <v>1770840.71</v>
      </c>
      <c r="E28" s="154">
        <f t="shared" ref="E28" si="4">SUM(E24:E27)</f>
        <v>1809881.62</v>
      </c>
      <c r="F28" s="152">
        <f t="shared" ref="F28:P28" si="5">SUM(F24:F27)</f>
        <v>1455000</v>
      </c>
      <c r="G28" s="152">
        <f t="shared" si="5"/>
        <v>1555000</v>
      </c>
      <c r="H28" s="152">
        <f t="shared" ref="H28" si="6">SUM(H24:H27)</f>
        <v>1514577.43</v>
      </c>
      <c r="I28" s="166">
        <f>SUM(I$24:I$27)</f>
        <v>454839.46</v>
      </c>
      <c r="J28" s="166">
        <f t="shared" ref="J28" si="7">SUM(J24:J27)</f>
        <v>734351.46</v>
      </c>
      <c r="K28" s="166">
        <f t="shared" si="5"/>
        <v>782944.77</v>
      </c>
      <c r="L28" s="166">
        <f t="shared" si="5"/>
        <v>784377.07000000007</v>
      </c>
      <c r="M28" s="166">
        <f t="shared" ref="M28" si="8">SUM(M24:M27)</f>
        <v>791156.87999999989</v>
      </c>
      <c r="N28" s="158">
        <f t="shared" si="5"/>
        <v>827781.81</v>
      </c>
      <c r="O28" s="158">
        <f t="shared" si="5"/>
        <v>974826.3600000001</v>
      </c>
      <c r="P28" s="245">
        <f t="shared" si="5"/>
        <v>1197887.3600000001</v>
      </c>
      <c r="Q28" s="166">
        <f t="shared" ref="Q28" si="9">SUM(Q24:Q27)</f>
        <v>0</v>
      </c>
      <c r="R28" s="166">
        <f t="shared" ref="R28:T28" si="10">SUM(R24:R27)</f>
        <v>0</v>
      </c>
      <c r="S28" s="166">
        <f t="shared" si="10"/>
        <v>0</v>
      </c>
      <c r="T28" s="166">
        <f t="shared" si="10"/>
        <v>0</v>
      </c>
      <c r="U28" s="166"/>
      <c r="V28" s="167"/>
      <c r="W28" s="148" t="b">
        <f>ISNA(MATCH($B28,alte_Titel!$A$5:$A$135,0))</f>
        <v>1</v>
      </c>
      <c r="X28" s="168"/>
      <c r="Y28" s="168"/>
      <c r="Z28" s="152">
        <v>1514577.43</v>
      </c>
    </row>
    <row r="29" spans="1:27">
      <c r="A29" s="218"/>
      <c r="B29" s="219"/>
      <c r="C29" s="219"/>
      <c r="D29" s="154"/>
      <c r="E29" s="159"/>
      <c r="F29" s="160"/>
      <c r="G29" s="160"/>
      <c r="H29" s="160"/>
      <c r="I29" s="169"/>
      <c r="J29" s="169"/>
      <c r="K29" s="169"/>
      <c r="L29" s="169"/>
      <c r="M29" s="169"/>
      <c r="N29" s="246"/>
      <c r="O29" s="242"/>
      <c r="P29" s="242"/>
      <c r="Q29" s="169"/>
      <c r="R29" s="169"/>
      <c r="S29" s="169"/>
      <c r="T29" s="169"/>
      <c r="U29" s="169"/>
      <c r="W29" s="148" t="b">
        <f>ISNA(MATCH($B29,alte_Titel!$A$5:$A$135,0))</f>
        <v>1</v>
      </c>
      <c r="Z29" s="160"/>
    </row>
    <row r="30" spans="1:27" s="113" customFormat="1">
      <c r="A30" s="218"/>
      <c r="B30" s="219"/>
      <c r="C30" s="221" t="s">
        <v>8</v>
      </c>
      <c r="D30" s="170">
        <f t="shared" ref="D30" si="11">D23+D28</f>
        <v>1873960.71</v>
      </c>
      <c r="E30" s="170">
        <f t="shared" ref="E30" si="12">E23+E28</f>
        <v>1894434.6400000001</v>
      </c>
      <c r="F30" s="171">
        <f t="shared" ref="F30:P30" si="13">F23+F28</f>
        <v>1559700</v>
      </c>
      <c r="G30" s="171">
        <f t="shared" si="13"/>
        <v>1659700</v>
      </c>
      <c r="H30" s="171">
        <f t="shared" si="13"/>
        <v>1598410.5499999998</v>
      </c>
      <c r="I30" s="172">
        <f>I$23+I$28</f>
        <v>459104.46</v>
      </c>
      <c r="J30" s="172">
        <f t="shared" ref="J30" si="14">J23+J28</f>
        <v>743607.46</v>
      </c>
      <c r="K30" s="172">
        <f t="shared" si="13"/>
        <v>796106.23999999999</v>
      </c>
      <c r="L30" s="172">
        <f t="shared" si="13"/>
        <v>803094.63000000012</v>
      </c>
      <c r="M30" s="172">
        <f t="shared" ref="M30" si="15">M23+M28</f>
        <v>813384.44</v>
      </c>
      <c r="N30" s="247">
        <f t="shared" si="13"/>
        <v>851128.37000000011</v>
      </c>
      <c r="O30" s="248">
        <f t="shared" si="13"/>
        <v>1000812.9200000002</v>
      </c>
      <c r="P30" s="248">
        <f t="shared" si="13"/>
        <v>1232383.9200000002</v>
      </c>
      <c r="Q30" s="172">
        <f t="shared" ref="Q30" si="16">Q23+Q28</f>
        <v>0</v>
      </c>
      <c r="R30" s="172">
        <f t="shared" ref="R30:T30" si="17">R23+R28</f>
        <v>0</v>
      </c>
      <c r="S30" s="172">
        <f t="shared" si="17"/>
        <v>0</v>
      </c>
      <c r="T30" s="172">
        <f t="shared" si="17"/>
        <v>0</v>
      </c>
      <c r="U30" s="172"/>
      <c r="V30" s="167"/>
      <c r="W30" s="148" t="b">
        <f>ISNA(MATCH($B30,alte_Titel!$A$5:$A$135,0))</f>
        <v>1</v>
      </c>
      <c r="X30" s="168"/>
      <c r="Y30" s="168"/>
      <c r="Z30" s="171">
        <v>1598410.55</v>
      </c>
    </row>
    <row r="31" spans="1:27">
      <c r="A31" s="222" t="s">
        <v>46</v>
      </c>
      <c r="B31" s="220"/>
      <c r="C31" s="219"/>
      <c r="D31" s="154"/>
      <c r="E31" s="159"/>
      <c r="F31" s="160"/>
      <c r="G31" s="160"/>
      <c r="H31" s="160"/>
      <c r="I31" s="169"/>
      <c r="J31" s="169"/>
      <c r="K31" s="169"/>
      <c r="L31" s="169"/>
      <c r="M31" s="169"/>
      <c r="N31" s="246"/>
      <c r="O31" s="246"/>
      <c r="P31" s="246"/>
      <c r="Q31" s="169"/>
      <c r="R31" s="169"/>
      <c r="S31" s="169"/>
      <c r="T31" s="169"/>
      <c r="U31" s="169"/>
      <c r="W31" s="148" t="b">
        <f>ISNA(MATCH($B31,alte_Titel!$A$5:$A$135,0))</f>
        <v>1</v>
      </c>
      <c r="Z31" s="160"/>
    </row>
    <row r="32" spans="1:27">
      <c r="A32" s="217" t="s">
        <v>125</v>
      </c>
      <c r="B32" s="217" t="s">
        <v>125</v>
      </c>
      <c r="C32" s="217" t="s">
        <v>86</v>
      </c>
      <c r="D32" s="154">
        <v>27300</v>
      </c>
      <c r="E32" s="154">
        <v>27305.83</v>
      </c>
      <c r="F32" s="152">
        <v>27300</v>
      </c>
      <c r="G32" s="152">
        <v>32000</v>
      </c>
      <c r="H32" s="152">
        <v>27300</v>
      </c>
      <c r="I32" s="155">
        <v>2275</v>
      </c>
      <c r="J32" s="155">
        <v>4550</v>
      </c>
      <c r="K32" s="155">
        <v>6825</v>
      </c>
      <c r="L32" s="155">
        <v>8925</v>
      </c>
      <c r="M32" s="155">
        <v>11025</v>
      </c>
      <c r="N32" s="157">
        <v>12950</v>
      </c>
      <c r="O32" s="157">
        <v>14670.83</v>
      </c>
      <c r="P32" s="157">
        <v>16595.830000000002</v>
      </c>
      <c r="Q32" s="155"/>
      <c r="R32" s="155"/>
      <c r="S32" s="155"/>
      <c r="T32" s="155"/>
      <c r="U32" s="155"/>
      <c r="W32" s="148" t="b">
        <f>ISNA(MATCH($B32,alte_Titel!$A$5:$A$135,0))</f>
        <v>0</v>
      </c>
      <c r="Z32" s="152">
        <v>27300</v>
      </c>
      <c r="AA32" s="4" t="s">
        <v>683</v>
      </c>
    </row>
    <row r="33" spans="1:27">
      <c r="A33" s="217" t="s">
        <v>126</v>
      </c>
      <c r="B33" s="217" t="s">
        <v>126</v>
      </c>
      <c r="C33" s="217" t="s">
        <v>51</v>
      </c>
      <c r="D33" s="154">
        <v>40000</v>
      </c>
      <c r="E33" s="154">
        <v>42165.95</v>
      </c>
      <c r="F33" s="152">
        <v>40000</v>
      </c>
      <c r="G33" s="152">
        <v>55000</v>
      </c>
      <c r="H33" s="152">
        <v>55000</v>
      </c>
      <c r="I33" s="155">
        <v>2465</v>
      </c>
      <c r="J33" s="155">
        <v>6145</v>
      </c>
      <c r="K33" s="155">
        <v>10710</v>
      </c>
      <c r="L33" s="155">
        <v>13780</v>
      </c>
      <c r="M33" s="155">
        <v>16070</v>
      </c>
      <c r="N33" s="157">
        <v>20680</v>
      </c>
      <c r="O33" s="157">
        <v>22285</v>
      </c>
      <c r="P33" s="157">
        <v>26235</v>
      </c>
      <c r="Q33" s="157"/>
      <c r="R33" s="158"/>
      <c r="S33" s="158"/>
      <c r="T33" s="158"/>
      <c r="U33" s="158"/>
      <c r="W33" s="148" t="b">
        <f>ISNA(MATCH($B33,alte_Titel!$A$5:$A$135,0))</f>
        <v>0</v>
      </c>
      <c r="Z33" s="152">
        <v>55000</v>
      </c>
    </row>
    <row r="34" spans="1:27">
      <c r="A34" s="217" t="s">
        <v>127</v>
      </c>
      <c r="B34" s="217" t="s">
        <v>127</v>
      </c>
      <c r="C34" s="217" t="s">
        <v>52</v>
      </c>
      <c r="D34" s="154">
        <v>27000</v>
      </c>
      <c r="E34" s="154">
        <v>28310</v>
      </c>
      <c r="F34" s="152">
        <v>32000</v>
      </c>
      <c r="G34" s="152">
        <v>35000</v>
      </c>
      <c r="H34" s="152">
        <v>35000</v>
      </c>
      <c r="I34" s="155">
        <v>1610</v>
      </c>
      <c r="J34" s="155">
        <v>3870</v>
      </c>
      <c r="K34" s="155">
        <v>6360</v>
      </c>
      <c r="L34" s="155">
        <v>8080</v>
      </c>
      <c r="M34" s="155">
        <v>10750</v>
      </c>
      <c r="N34" s="157">
        <v>14470</v>
      </c>
      <c r="O34" s="157">
        <v>16465</v>
      </c>
      <c r="P34" s="157">
        <v>19295</v>
      </c>
      <c r="Q34" s="157"/>
      <c r="R34" s="157"/>
      <c r="S34" s="157"/>
      <c r="T34" s="157"/>
      <c r="U34" s="158"/>
      <c r="W34" s="148" t="b">
        <f>ISNA(MATCH($B34,alte_Titel!$A$5:$A$135,0))</f>
        <v>0</v>
      </c>
      <c r="Z34" s="152">
        <v>35000</v>
      </c>
    </row>
    <row r="35" spans="1:27">
      <c r="A35" s="217" t="s">
        <v>128</v>
      </c>
      <c r="B35" s="217" t="s">
        <v>128</v>
      </c>
      <c r="C35" s="217" t="s">
        <v>133</v>
      </c>
      <c r="D35" s="154">
        <v>4000</v>
      </c>
      <c r="E35" s="154">
        <v>1565</v>
      </c>
      <c r="F35" s="152">
        <v>400</v>
      </c>
      <c r="G35" s="152">
        <v>400</v>
      </c>
      <c r="H35" s="152">
        <v>400</v>
      </c>
      <c r="I35" s="155">
        <v>40</v>
      </c>
      <c r="J35" s="155">
        <v>70</v>
      </c>
      <c r="K35" s="155">
        <v>180</v>
      </c>
      <c r="L35" s="155">
        <v>180</v>
      </c>
      <c r="M35" s="155">
        <v>180</v>
      </c>
      <c r="N35" s="157">
        <v>180</v>
      </c>
      <c r="O35" s="157">
        <v>180</v>
      </c>
      <c r="P35" s="157">
        <v>180</v>
      </c>
      <c r="Q35" s="157"/>
      <c r="R35" s="157"/>
      <c r="S35" s="157"/>
      <c r="T35" s="157"/>
      <c r="U35" s="157"/>
      <c r="W35" s="148" t="b">
        <f>ISNA(MATCH($B35,alte_Titel!$A$5:$A$135,0))</f>
        <v>0</v>
      </c>
      <c r="Z35" s="152">
        <v>400</v>
      </c>
    </row>
    <row r="36" spans="1:27">
      <c r="A36" s="217" t="s">
        <v>129</v>
      </c>
      <c r="B36" s="217" t="s">
        <v>129</v>
      </c>
      <c r="C36" s="217" t="s">
        <v>53</v>
      </c>
      <c r="D36" s="154">
        <v>15000</v>
      </c>
      <c r="E36" s="154">
        <v>13442.33</v>
      </c>
      <c r="F36" s="152">
        <v>15000</v>
      </c>
      <c r="G36" s="152">
        <v>18000</v>
      </c>
      <c r="H36" s="152">
        <v>18000</v>
      </c>
      <c r="I36" s="155">
        <v>916</v>
      </c>
      <c r="J36" s="155">
        <v>2926</v>
      </c>
      <c r="K36" s="155">
        <v>4916</v>
      </c>
      <c r="L36" s="155">
        <v>6116</v>
      </c>
      <c r="M36" s="155">
        <v>7036</v>
      </c>
      <c r="N36" s="157">
        <v>8446</v>
      </c>
      <c r="O36" s="157">
        <v>9946</v>
      </c>
      <c r="P36" s="157">
        <v>11676</v>
      </c>
      <c r="Q36" s="157"/>
      <c r="R36" s="157"/>
      <c r="S36" s="157"/>
      <c r="T36" s="157"/>
      <c r="U36" s="157"/>
      <c r="W36" s="148" t="b">
        <f>ISNA(MATCH($B36,alte_Titel!$A$5:$A$135,0))</f>
        <v>0</v>
      </c>
      <c r="Z36" s="152">
        <v>18000</v>
      </c>
    </row>
    <row r="37" spans="1:27">
      <c r="A37" s="217" t="s">
        <v>134</v>
      </c>
      <c r="B37" s="217" t="s">
        <v>128</v>
      </c>
      <c r="C37" s="217" t="s">
        <v>135</v>
      </c>
      <c r="D37" s="154"/>
      <c r="E37" s="154"/>
      <c r="F37" s="152">
        <v>2600</v>
      </c>
      <c r="G37" s="152">
        <v>3600</v>
      </c>
      <c r="H37" s="152">
        <v>3600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7">
        <v>0</v>
      </c>
      <c r="O37" s="157">
        <v>0</v>
      </c>
      <c r="P37" s="157">
        <v>0</v>
      </c>
      <c r="Q37" s="157"/>
      <c r="R37" s="157"/>
      <c r="S37" s="157"/>
      <c r="T37" s="157"/>
      <c r="U37" s="157"/>
      <c r="W37" s="148" t="b">
        <f>ISNA(MATCH($B37,alte_Titel!$A$5:$A$135,0))</f>
        <v>0</v>
      </c>
      <c r="Z37" s="152">
        <v>3600</v>
      </c>
    </row>
    <row r="38" spans="1:27" s="69" customFormat="1">
      <c r="A38" s="144" t="s">
        <v>536</v>
      </c>
      <c r="B38" s="144"/>
      <c r="C38" s="144" t="s">
        <v>136</v>
      </c>
      <c r="D38" s="154"/>
      <c r="E38" s="154"/>
      <c r="F38" s="152"/>
      <c r="G38" s="152"/>
      <c r="H38" s="152"/>
      <c r="I38" s="155"/>
      <c r="J38" s="155"/>
      <c r="K38" s="155"/>
      <c r="L38" s="155"/>
      <c r="M38" s="155"/>
      <c r="N38" s="157"/>
      <c r="O38" s="157"/>
      <c r="P38" s="157"/>
      <c r="Q38" s="157"/>
      <c r="R38" s="157"/>
      <c r="S38" s="157"/>
      <c r="T38" s="157"/>
      <c r="U38" s="157"/>
      <c r="V38" s="135"/>
      <c r="W38" s="148" t="b">
        <f>ISNA(MATCH($B38,alte_Titel!$A$5:$A$135,0))</f>
        <v>1</v>
      </c>
      <c r="X38" s="137"/>
      <c r="Y38" s="137"/>
      <c r="Z38" s="152"/>
    </row>
    <row r="39" spans="1:27" s="69" customFormat="1">
      <c r="A39" s="144" t="s">
        <v>538</v>
      </c>
      <c r="B39" s="144"/>
      <c r="C39" s="144" t="s">
        <v>137</v>
      </c>
      <c r="D39" s="154"/>
      <c r="E39" s="154"/>
      <c r="F39" s="152"/>
      <c r="G39" s="152"/>
      <c r="H39" s="152"/>
      <c r="I39" s="155"/>
      <c r="J39" s="155"/>
      <c r="K39" s="155"/>
      <c r="L39" s="155"/>
      <c r="M39" s="155"/>
      <c r="N39" s="157"/>
      <c r="O39" s="157"/>
      <c r="P39" s="157"/>
      <c r="Q39" s="157"/>
      <c r="R39" s="157"/>
      <c r="S39" s="157"/>
      <c r="T39" s="157"/>
      <c r="U39" s="157"/>
      <c r="V39" s="135"/>
      <c r="W39" s="148" t="b">
        <f>ISNA(MATCH($B39,alte_Titel!$A$5:$A$135,0))</f>
        <v>1</v>
      </c>
      <c r="X39" s="137"/>
      <c r="Y39" s="137"/>
      <c r="Z39" s="152"/>
    </row>
    <row r="40" spans="1:27" s="69" customFormat="1">
      <c r="A40" s="217" t="s">
        <v>138</v>
      </c>
      <c r="B40" s="217" t="s">
        <v>131</v>
      </c>
      <c r="C40" s="217" t="s">
        <v>139</v>
      </c>
      <c r="D40" s="154">
        <v>88000</v>
      </c>
      <c r="E40" s="154">
        <v>88569.24</v>
      </c>
      <c r="F40" s="152">
        <v>65000</v>
      </c>
      <c r="G40" s="152">
        <v>65000</v>
      </c>
      <c r="H40" s="152">
        <v>68412</v>
      </c>
      <c r="I40" s="155">
        <v>5769</v>
      </c>
      <c r="J40" s="155">
        <v>11538</v>
      </c>
      <c r="K40" s="155">
        <v>17103</v>
      </c>
      <c r="L40" s="155">
        <v>22122</v>
      </c>
      <c r="M40" s="155">
        <v>27441</v>
      </c>
      <c r="N40" s="157">
        <v>32310</v>
      </c>
      <c r="O40" s="157">
        <v>36654</v>
      </c>
      <c r="P40" s="157">
        <v>41523</v>
      </c>
      <c r="Q40" s="157"/>
      <c r="R40" s="157"/>
      <c r="S40" s="157"/>
      <c r="T40" s="157"/>
      <c r="U40" s="157"/>
      <c r="V40" s="135"/>
      <c r="W40" s="148" t="b">
        <f>ISNA(MATCH($B40,alte_Titel!$A$5:$A$135,0))</f>
        <v>0</v>
      </c>
      <c r="X40" s="137"/>
      <c r="Y40" s="137"/>
      <c r="Z40" s="152">
        <v>68412</v>
      </c>
      <c r="AA40" s="69" t="s">
        <v>683</v>
      </c>
    </row>
    <row r="41" spans="1:27" s="69" customFormat="1">
      <c r="A41" s="217" t="s">
        <v>140</v>
      </c>
      <c r="B41" s="217" t="s">
        <v>131</v>
      </c>
      <c r="C41" s="217" t="s">
        <v>141</v>
      </c>
      <c r="D41" s="154"/>
      <c r="E41" s="154"/>
      <c r="F41" s="152">
        <v>21000</v>
      </c>
      <c r="G41" s="152">
        <v>21000</v>
      </c>
      <c r="H41" s="152">
        <v>21612.959999999999</v>
      </c>
      <c r="I41" s="155">
        <v>1789.2</v>
      </c>
      <c r="J41" s="155">
        <v>3696.12</v>
      </c>
      <c r="K41" s="155">
        <v>5403.24</v>
      </c>
      <c r="L41" s="155">
        <v>6974.66</v>
      </c>
      <c r="M41" s="155">
        <v>8569.4500000000007</v>
      </c>
      <c r="N41" s="157">
        <v>10077.85</v>
      </c>
      <c r="O41" s="157">
        <v>11586.25</v>
      </c>
      <c r="P41" s="157">
        <v>13094.65</v>
      </c>
      <c r="Q41" s="157"/>
      <c r="R41" s="157"/>
      <c r="S41" s="157"/>
      <c r="T41" s="157"/>
      <c r="U41" s="157"/>
      <c r="V41" s="135"/>
      <c r="W41" s="148" t="b">
        <f>ISNA(MATCH($B41,alte_Titel!$A$5:$A$135,0))</f>
        <v>0</v>
      </c>
      <c r="X41" s="137"/>
      <c r="Y41" s="137"/>
      <c r="Z41" s="152">
        <v>21612.959999999999</v>
      </c>
      <c r="AA41" s="69" t="s">
        <v>683</v>
      </c>
    </row>
    <row r="42" spans="1:27" s="69" customFormat="1">
      <c r="A42" s="217" t="s">
        <v>142</v>
      </c>
      <c r="B42" s="217" t="s">
        <v>131</v>
      </c>
      <c r="C42" s="217" t="s">
        <v>143</v>
      </c>
      <c r="D42" s="154"/>
      <c r="E42" s="154"/>
      <c r="F42" s="152">
        <v>1835.73</v>
      </c>
      <c r="G42" s="152">
        <v>1835.73</v>
      </c>
      <c r="H42" s="152">
        <v>1835.73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7">
        <v>0</v>
      </c>
      <c r="O42" s="157">
        <v>0</v>
      </c>
      <c r="P42" s="157">
        <v>0</v>
      </c>
      <c r="Q42" s="157"/>
      <c r="R42" s="157"/>
      <c r="S42" s="157"/>
      <c r="T42" s="157"/>
      <c r="U42" s="157"/>
      <c r="V42" s="135"/>
      <c r="W42" s="148" t="b">
        <f>ISNA(MATCH($B42,alte_Titel!$A$5:$A$135,0))</f>
        <v>0</v>
      </c>
      <c r="X42" s="137"/>
      <c r="Y42" s="137"/>
      <c r="Z42" s="152">
        <v>1835.73</v>
      </c>
    </row>
    <row r="43" spans="1:27" s="69" customFormat="1">
      <c r="A43" s="217" t="s">
        <v>521</v>
      </c>
      <c r="B43" s="217" t="s">
        <v>130</v>
      </c>
      <c r="C43" s="217" t="s">
        <v>522</v>
      </c>
      <c r="D43" s="154"/>
      <c r="E43" s="154"/>
      <c r="F43" s="152">
        <v>164.27</v>
      </c>
      <c r="G43" s="152">
        <v>164.27</v>
      </c>
      <c r="H43" s="152">
        <v>164.27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7">
        <v>0</v>
      </c>
      <c r="O43" s="157">
        <v>0</v>
      </c>
      <c r="P43" s="157">
        <v>0</v>
      </c>
      <c r="Q43" s="157"/>
      <c r="R43" s="157"/>
      <c r="S43" s="157"/>
      <c r="T43" s="157"/>
      <c r="U43" s="157"/>
      <c r="V43" s="135"/>
      <c r="W43" s="148" t="b">
        <f>ISNA(MATCH($B43,alte_Titel!$A$5:$A$135,0))</f>
        <v>0</v>
      </c>
      <c r="X43" s="137"/>
      <c r="Y43" s="137"/>
      <c r="Z43" s="152">
        <v>164.27</v>
      </c>
    </row>
    <row r="44" spans="1:27" s="95" customFormat="1">
      <c r="A44" s="144" t="s">
        <v>639</v>
      </c>
      <c r="B44" s="144"/>
      <c r="C44" s="144" t="s">
        <v>144</v>
      </c>
      <c r="D44" s="154"/>
      <c r="E44" s="154"/>
      <c r="F44" s="152"/>
      <c r="G44" s="152"/>
      <c r="H44" s="152"/>
      <c r="I44" s="166"/>
      <c r="J44" s="166"/>
      <c r="K44" s="166"/>
      <c r="L44" s="166"/>
      <c r="M44" s="166"/>
      <c r="N44" s="158"/>
      <c r="O44" s="158"/>
      <c r="P44" s="158"/>
      <c r="Q44" s="158"/>
      <c r="R44" s="158"/>
      <c r="S44" s="158"/>
      <c r="T44" s="158"/>
      <c r="U44" s="158"/>
      <c r="V44" s="147"/>
      <c r="W44" s="148" t="b">
        <f>ISNA(MATCH($B44,alte_Titel!$A$5:$A$135,0))</f>
        <v>1</v>
      </c>
      <c r="X44" s="149"/>
      <c r="Y44" s="149"/>
      <c r="Z44" s="152"/>
    </row>
    <row r="45" spans="1:27" s="69" customFormat="1">
      <c r="A45" s="217" t="s">
        <v>145</v>
      </c>
      <c r="B45" s="217" t="s">
        <v>130</v>
      </c>
      <c r="C45" s="217" t="s">
        <v>517</v>
      </c>
      <c r="D45" s="154">
        <v>210000</v>
      </c>
      <c r="E45" s="154">
        <v>192979.76</v>
      </c>
      <c r="F45" s="152">
        <v>94458.39</v>
      </c>
      <c r="G45" s="152">
        <v>94458.39</v>
      </c>
      <c r="H45" s="152">
        <v>80289.63</v>
      </c>
      <c r="I45" s="155">
        <v>7162.25</v>
      </c>
      <c r="J45" s="155">
        <v>15922.82</v>
      </c>
      <c r="K45" s="155">
        <v>14091.7</v>
      </c>
      <c r="L45" s="155">
        <v>15124.31</v>
      </c>
      <c r="M45" s="155">
        <v>20650.099999999999</v>
      </c>
      <c r="N45" s="157">
        <v>25670.63</v>
      </c>
      <c r="O45" s="157">
        <v>30745.23</v>
      </c>
      <c r="P45" s="157">
        <v>39724.769999999997</v>
      </c>
      <c r="Q45" s="157"/>
      <c r="R45" s="157"/>
      <c r="S45" s="157"/>
      <c r="T45" s="157"/>
      <c r="U45" s="157"/>
      <c r="V45" s="135"/>
      <c r="W45" s="148" t="b">
        <f>ISNA(MATCH($B45,alte_Titel!$A$5:$A$135,0))</f>
        <v>0</v>
      </c>
      <c r="X45" s="137"/>
      <c r="Y45" s="137"/>
      <c r="Z45" s="152">
        <v>80289.63</v>
      </c>
      <c r="AA45" s="69" t="s">
        <v>684</v>
      </c>
    </row>
    <row r="46" spans="1:27">
      <c r="A46" s="217" t="s">
        <v>146</v>
      </c>
      <c r="B46" s="217" t="s">
        <v>130</v>
      </c>
      <c r="C46" s="217" t="s">
        <v>518</v>
      </c>
      <c r="D46" s="154"/>
      <c r="E46" s="154"/>
      <c r="F46" s="152">
        <v>29840.23</v>
      </c>
      <c r="G46" s="152">
        <v>29840.23</v>
      </c>
      <c r="H46" s="152">
        <v>25364.2</v>
      </c>
      <c r="I46" s="155">
        <v>2262.06</v>
      </c>
      <c r="J46" s="155">
        <v>4524.12</v>
      </c>
      <c r="K46" s="155">
        <v>8511.77</v>
      </c>
      <c r="L46" s="155">
        <v>9607.41</v>
      </c>
      <c r="M46" s="155">
        <v>10751.31</v>
      </c>
      <c r="N46" s="157">
        <v>11942.68</v>
      </c>
      <c r="O46" s="157">
        <v>13134.05</v>
      </c>
      <c r="P46" s="157">
        <v>14495.57</v>
      </c>
      <c r="Q46" s="157"/>
      <c r="R46" s="157"/>
      <c r="S46" s="157"/>
      <c r="T46" s="157"/>
      <c r="U46" s="157"/>
      <c r="W46" s="148" t="b">
        <f>ISNA(MATCH($B46,alte_Titel!$A$5:$A$135,0))</f>
        <v>0</v>
      </c>
      <c r="Z46" s="152">
        <v>25364.2</v>
      </c>
    </row>
    <row r="47" spans="1:27">
      <c r="A47" s="217" t="s">
        <v>147</v>
      </c>
      <c r="B47" s="217" t="s">
        <v>130</v>
      </c>
      <c r="C47" s="217" t="s">
        <v>519</v>
      </c>
      <c r="D47" s="154"/>
      <c r="E47" s="154"/>
      <c r="F47" s="152">
        <v>71328.600000000006</v>
      </c>
      <c r="G47" s="152">
        <v>71328.600000000006</v>
      </c>
      <c r="H47" s="152">
        <v>60629.31</v>
      </c>
      <c r="I47" s="155">
        <v>5413</v>
      </c>
      <c r="J47" s="155">
        <v>12637.9</v>
      </c>
      <c r="K47" s="155">
        <v>15140.63</v>
      </c>
      <c r="L47" s="155">
        <v>18326.98</v>
      </c>
      <c r="M47" s="155">
        <v>21936.41</v>
      </c>
      <c r="N47" s="157">
        <v>25545.84</v>
      </c>
      <c r="O47" s="157">
        <v>29869.599999999999</v>
      </c>
      <c r="P47" s="157">
        <v>35247.86</v>
      </c>
      <c r="Q47" s="157"/>
      <c r="R47" s="157"/>
      <c r="S47" s="157"/>
      <c r="T47" s="157"/>
      <c r="U47" s="158"/>
      <c r="W47" s="148" t="b">
        <f>ISNA(MATCH($B47,alte_Titel!$A$5:$A$135,0))</f>
        <v>0</v>
      </c>
      <c r="Z47" s="152">
        <v>60629.31</v>
      </c>
    </row>
    <row r="48" spans="1:27">
      <c r="A48" s="217" t="s">
        <v>148</v>
      </c>
      <c r="B48" s="217" t="s">
        <v>130</v>
      </c>
      <c r="C48" s="217" t="s">
        <v>149</v>
      </c>
      <c r="D48" s="154"/>
      <c r="E48" s="154"/>
      <c r="F48" s="152">
        <v>13254.31</v>
      </c>
      <c r="G48" s="152">
        <v>13254.31</v>
      </c>
      <c r="H48" s="152">
        <v>11266.16</v>
      </c>
      <c r="I48" s="155">
        <v>0</v>
      </c>
      <c r="J48" s="155">
        <v>2363.6</v>
      </c>
      <c r="K48" s="155">
        <v>3087.36</v>
      </c>
      <c r="L48" s="155">
        <v>3087.36</v>
      </c>
      <c r="M48" s="155">
        <v>3939.14</v>
      </c>
      <c r="N48" s="157">
        <v>5813.42</v>
      </c>
      <c r="O48" s="157">
        <v>5813.42</v>
      </c>
      <c r="P48" s="157">
        <v>7728.18</v>
      </c>
      <c r="Q48" s="157"/>
      <c r="R48" s="157"/>
      <c r="S48" s="157"/>
      <c r="T48" s="157"/>
      <c r="U48" s="158"/>
      <c r="W48" s="148" t="b">
        <f>ISNA(MATCH($B48,alte_Titel!$A$5:$A$135,0))</f>
        <v>0</v>
      </c>
      <c r="Z48" s="152">
        <v>11266.16</v>
      </c>
    </row>
    <row r="49" spans="1:27">
      <c r="A49" s="217" t="s">
        <v>150</v>
      </c>
      <c r="B49" s="217" t="s">
        <v>130</v>
      </c>
      <c r="C49" s="217" t="s">
        <v>151</v>
      </c>
      <c r="D49" s="154"/>
      <c r="E49" s="154"/>
      <c r="F49" s="152">
        <v>745.9</v>
      </c>
      <c r="G49" s="152">
        <v>745.9</v>
      </c>
      <c r="H49" s="152">
        <v>745.9</v>
      </c>
      <c r="I49" s="155">
        <v>-3384.8</v>
      </c>
      <c r="J49" s="155">
        <v>-6759.1</v>
      </c>
      <c r="K49" s="155">
        <v>0</v>
      </c>
      <c r="L49" s="155">
        <v>0</v>
      </c>
      <c r="M49" s="155">
        <v>0</v>
      </c>
      <c r="N49" s="157">
        <v>0</v>
      </c>
      <c r="O49" s="157">
        <v>0</v>
      </c>
      <c r="P49" s="157">
        <v>0</v>
      </c>
      <c r="Q49" s="157"/>
      <c r="R49" s="157"/>
      <c r="S49" s="157"/>
      <c r="T49" s="157"/>
      <c r="U49" s="158"/>
      <c r="W49" s="148" t="b">
        <f>ISNA(MATCH($B49,alte_Titel!$A$5:$A$135,0))</f>
        <v>0</v>
      </c>
      <c r="Z49" s="152">
        <v>745.9</v>
      </c>
    </row>
    <row r="50" spans="1:27">
      <c r="A50" s="217" t="s">
        <v>152</v>
      </c>
      <c r="B50" s="217" t="s">
        <v>130</v>
      </c>
      <c r="C50" s="217" t="s">
        <v>523</v>
      </c>
      <c r="D50" s="154"/>
      <c r="E50" s="154"/>
      <c r="F50" s="152">
        <v>372.57</v>
      </c>
      <c r="G50" s="152">
        <v>372.57</v>
      </c>
      <c r="H50" s="152">
        <v>372.57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7">
        <v>0</v>
      </c>
      <c r="O50" s="157">
        <v>0</v>
      </c>
      <c r="P50" s="157">
        <v>561.97</v>
      </c>
      <c r="Q50" s="157"/>
      <c r="R50" s="157"/>
      <c r="S50" s="157"/>
      <c r="T50" s="157"/>
      <c r="U50" s="158"/>
      <c r="W50" s="148" t="b">
        <f>ISNA(MATCH($B50,alte_Titel!$A$5:$A$135,0))</f>
        <v>0</v>
      </c>
      <c r="Z50" s="152">
        <v>372.57</v>
      </c>
    </row>
    <row r="51" spans="1:27" s="95" customFormat="1">
      <c r="A51" s="144" t="s">
        <v>540</v>
      </c>
      <c r="B51" s="144"/>
      <c r="C51" s="144" t="s">
        <v>153</v>
      </c>
      <c r="D51" s="154"/>
      <c r="E51" s="154"/>
      <c r="F51" s="152"/>
      <c r="G51" s="152"/>
      <c r="H51" s="152"/>
      <c r="I51" s="166"/>
      <c r="J51" s="166"/>
      <c r="K51" s="166"/>
      <c r="L51" s="166"/>
      <c r="M51" s="166"/>
      <c r="N51" s="158"/>
      <c r="O51" s="158"/>
      <c r="P51" s="158"/>
      <c r="Q51" s="158"/>
      <c r="R51" s="158"/>
      <c r="S51" s="158"/>
      <c r="T51" s="158"/>
      <c r="U51" s="158"/>
      <c r="V51" s="147"/>
      <c r="W51" s="148" t="b">
        <f>ISNA(MATCH($B51,alte_Titel!$A$5:$A$135,0))</f>
        <v>1</v>
      </c>
      <c r="X51" s="149"/>
      <c r="Y51" s="149"/>
      <c r="Z51" s="152"/>
    </row>
    <row r="52" spans="1:27">
      <c r="A52" s="217" t="s">
        <v>154</v>
      </c>
      <c r="B52" s="217" t="s">
        <v>132</v>
      </c>
      <c r="C52" s="217" t="s">
        <v>155</v>
      </c>
      <c r="D52" s="154">
        <v>0</v>
      </c>
      <c r="E52" s="154">
        <v>0</v>
      </c>
      <c r="F52" s="152">
        <v>4750</v>
      </c>
      <c r="G52" s="152">
        <v>4750</v>
      </c>
      <c r="H52" s="152">
        <v>3643.92</v>
      </c>
      <c r="I52" s="155">
        <v>0</v>
      </c>
      <c r="J52" s="155">
        <v>520.55999999999995</v>
      </c>
      <c r="K52" s="155">
        <v>954.36</v>
      </c>
      <c r="L52" s="155">
        <v>1388.16</v>
      </c>
      <c r="M52" s="155">
        <v>1821.96</v>
      </c>
      <c r="N52" s="157">
        <v>1821.96</v>
      </c>
      <c r="O52" s="157">
        <v>1821.96</v>
      </c>
      <c r="P52" s="157">
        <v>1821.96</v>
      </c>
      <c r="Q52" s="157"/>
      <c r="R52" s="157"/>
      <c r="S52" s="157"/>
      <c r="T52" s="157"/>
      <c r="U52" s="158"/>
      <c r="W52" s="148" t="b">
        <f>ISNA(MATCH($B52,alte_Titel!$A$5:$A$135,0))</f>
        <v>0</v>
      </c>
      <c r="Z52" s="152">
        <v>3643.92</v>
      </c>
      <c r="AA52" s="4" t="s">
        <v>685</v>
      </c>
    </row>
    <row r="53" spans="1:27">
      <c r="A53" s="217" t="s">
        <v>156</v>
      </c>
      <c r="B53" s="217" t="s">
        <v>131</v>
      </c>
      <c r="C53" s="217" t="s">
        <v>157</v>
      </c>
      <c r="D53" s="154"/>
      <c r="E53" s="154"/>
      <c r="F53" s="152">
        <v>1750</v>
      </c>
      <c r="G53" s="152">
        <v>1750</v>
      </c>
      <c r="H53" s="152">
        <v>687.96</v>
      </c>
      <c r="I53" s="155">
        <v>0</v>
      </c>
      <c r="J53" s="155">
        <v>0</v>
      </c>
      <c r="K53" s="155">
        <v>180.18</v>
      </c>
      <c r="L53" s="155">
        <v>262.08</v>
      </c>
      <c r="M53" s="155">
        <v>343.98</v>
      </c>
      <c r="N53" s="157">
        <v>343.98</v>
      </c>
      <c r="O53" s="157">
        <v>343.98</v>
      </c>
      <c r="P53" s="157">
        <v>343.98</v>
      </c>
      <c r="Q53" s="157"/>
      <c r="R53" s="157"/>
      <c r="S53" s="157"/>
      <c r="T53" s="157"/>
      <c r="U53" s="158"/>
      <c r="W53" s="148" t="b">
        <f>ISNA(MATCH($B53,alte_Titel!$A$5:$A$135,0))</f>
        <v>0</v>
      </c>
      <c r="Z53" s="152">
        <v>687.96</v>
      </c>
    </row>
    <row r="54" spans="1:27">
      <c r="A54" s="144" t="s">
        <v>454</v>
      </c>
      <c r="B54" s="144" t="s">
        <v>341</v>
      </c>
      <c r="C54" s="144" t="s">
        <v>73</v>
      </c>
      <c r="D54" s="154"/>
      <c r="E54" s="154"/>
      <c r="F54" s="152">
        <v>1500</v>
      </c>
      <c r="G54" s="152">
        <v>1500</v>
      </c>
      <c r="H54" s="152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7">
        <v>0</v>
      </c>
      <c r="O54" s="157">
        <v>0</v>
      </c>
      <c r="P54" s="157">
        <v>0</v>
      </c>
      <c r="Q54" s="157"/>
      <c r="R54" s="157"/>
      <c r="S54" s="157"/>
      <c r="T54" s="157"/>
      <c r="U54" s="158"/>
      <c r="W54" s="148" t="b">
        <f>ISNA(MATCH($B54,alte_Titel!$A$5:$A$135,0))</f>
        <v>0</v>
      </c>
      <c r="Z54" s="152">
        <v>0</v>
      </c>
    </row>
    <row r="55" spans="1:27">
      <c r="C55" s="223" t="s">
        <v>2</v>
      </c>
      <c r="D55" s="154">
        <f>SUM(D32:D53)</f>
        <v>411300</v>
      </c>
      <c r="E55" s="154">
        <f>SUM(E32:E53)</f>
        <v>394338.11</v>
      </c>
      <c r="F55" s="152">
        <f>SUM(F32:F54)</f>
        <v>423300</v>
      </c>
      <c r="G55" s="152">
        <f>SUM(G32:G54)</f>
        <v>450000</v>
      </c>
      <c r="H55" s="152">
        <f>SUM(H32:H54)</f>
        <v>414324.61</v>
      </c>
      <c r="I55" s="166">
        <f>SUM(I$32:I$54)</f>
        <v>26316.710000000003</v>
      </c>
      <c r="J55" s="166">
        <f t="shared" ref="J55:O55" si="18">SUM(J32:J54)</f>
        <v>62005.020000000011</v>
      </c>
      <c r="K55" s="166">
        <f t="shared" si="18"/>
        <v>93463.24</v>
      </c>
      <c r="L55" s="166">
        <f t="shared" si="18"/>
        <v>113973.96</v>
      </c>
      <c r="M55" s="166">
        <f t="shared" si="18"/>
        <v>140514.35</v>
      </c>
      <c r="N55" s="158">
        <f t="shared" si="18"/>
        <v>170252.36000000002</v>
      </c>
      <c r="O55" s="158">
        <f t="shared" si="18"/>
        <v>193515.32</v>
      </c>
      <c r="P55" s="158">
        <f>SUM(P32:P54)</f>
        <v>228523.77</v>
      </c>
      <c r="Q55" s="166">
        <f t="shared" ref="Q55:T55" si="19">SUM(Q32:Q53)</f>
        <v>0</v>
      </c>
      <c r="R55" s="166">
        <f t="shared" si="19"/>
        <v>0</v>
      </c>
      <c r="S55" s="166">
        <f t="shared" si="19"/>
        <v>0</v>
      </c>
      <c r="T55" s="166">
        <f t="shared" si="19"/>
        <v>0</v>
      </c>
      <c r="U55" s="166"/>
      <c r="W55" s="148" t="b">
        <f>ISNA(MATCH($B55,alte_Titel!$A$5:$A$135,0))</f>
        <v>1</v>
      </c>
      <c r="Z55" s="152">
        <v>414324.61</v>
      </c>
    </row>
    <row r="56" spans="1:27" s="95" customFormat="1">
      <c r="A56" s="144" t="s">
        <v>640</v>
      </c>
      <c r="B56" s="144"/>
      <c r="C56" s="144" t="s">
        <v>158</v>
      </c>
      <c r="D56" s="154">
        <v>8000</v>
      </c>
      <c r="E56" s="154">
        <v>5010.97</v>
      </c>
      <c r="F56" s="152"/>
      <c r="G56" s="152"/>
      <c r="H56" s="152"/>
      <c r="I56" s="166"/>
      <c r="J56" s="166"/>
      <c r="K56" s="166"/>
      <c r="L56" s="166"/>
      <c r="M56" s="166"/>
      <c r="N56" s="158"/>
      <c r="O56" s="158"/>
      <c r="P56" s="158"/>
      <c r="Q56" s="166"/>
      <c r="R56" s="166"/>
      <c r="S56" s="166"/>
      <c r="T56" s="166"/>
      <c r="U56" s="166"/>
      <c r="V56" s="147"/>
      <c r="W56" s="148" t="b">
        <f>ISNA(MATCH($B56,alte_Titel!$A$5:$A$135,0))</f>
        <v>1</v>
      </c>
      <c r="X56" s="149"/>
      <c r="Y56" s="149"/>
      <c r="Z56" s="152"/>
    </row>
    <row r="57" spans="1:27">
      <c r="A57" s="217" t="s">
        <v>159</v>
      </c>
      <c r="B57" s="217" t="s">
        <v>159</v>
      </c>
      <c r="C57" s="217" t="s">
        <v>160</v>
      </c>
      <c r="D57" s="154"/>
      <c r="E57" s="154"/>
      <c r="F57" s="152">
        <v>3200</v>
      </c>
      <c r="G57" s="152">
        <v>3200</v>
      </c>
      <c r="H57" s="152">
        <v>3200</v>
      </c>
      <c r="I57" s="155">
        <v>232.12</v>
      </c>
      <c r="J57" s="155">
        <v>352.03</v>
      </c>
      <c r="K57" s="155">
        <v>382.92</v>
      </c>
      <c r="L57" s="157">
        <v>457.08</v>
      </c>
      <c r="M57" s="157">
        <v>628.73</v>
      </c>
      <c r="N57" s="157">
        <v>628.73</v>
      </c>
      <c r="O57" s="157">
        <v>628.73</v>
      </c>
      <c r="P57" s="157">
        <v>628.73</v>
      </c>
      <c r="Q57" s="157"/>
      <c r="R57" s="158"/>
      <c r="S57" s="158"/>
      <c r="T57" s="158"/>
      <c r="U57" s="158"/>
      <c r="W57" s="148" t="b">
        <f>ISNA(MATCH($B57,alte_Titel!$A$5:$A$135,0))</f>
        <v>0</v>
      </c>
      <c r="Z57" s="152">
        <v>3200</v>
      </c>
    </row>
    <row r="58" spans="1:27">
      <c r="A58" s="217" t="s">
        <v>161</v>
      </c>
      <c r="B58" s="217" t="s">
        <v>159</v>
      </c>
      <c r="C58" s="217" t="s">
        <v>162</v>
      </c>
      <c r="D58" s="154"/>
      <c r="E58" s="154"/>
      <c r="F58" s="152">
        <v>720</v>
      </c>
      <c r="G58" s="152">
        <v>720</v>
      </c>
      <c r="H58" s="152">
        <v>720</v>
      </c>
      <c r="I58" s="155">
        <v>39.9</v>
      </c>
      <c r="J58" s="155">
        <v>79.8</v>
      </c>
      <c r="K58" s="155">
        <v>119.7</v>
      </c>
      <c r="L58" s="157">
        <v>169.6</v>
      </c>
      <c r="M58" s="157">
        <v>209.5</v>
      </c>
      <c r="N58" s="157">
        <v>249.4</v>
      </c>
      <c r="O58" s="157">
        <v>289.3</v>
      </c>
      <c r="P58" s="157">
        <v>329.2</v>
      </c>
      <c r="Q58" s="157"/>
      <c r="R58" s="158"/>
      <c r="S58" s="158"/>
      <c r="T58" s="158"/>
      <c r="U58" s="158"/>
      <c r="W58" s="148" t="b">
        <f>ISNA(MATCH($B58,alte_Titel!$A$5:$A$135,0))</f>
        <v>0</v>
      </c>
      <c r="Z58" s="152">
        <v>720</v>
      </c>
    </row>
    <row r="59" spans="1:27">
      <c r="A59" s="217" t="s">
        <v>163</v>
      </c>
      <c r="B59" s="217" t="s">
        <v>159</v>
      </c>
      <c r="C59" s="217" t="s">
        <v>164</v>
      </c>
      <c r="D59" s="154"/>
      <c r="E59" s="154"/>
      <c r="F59" s="152">
        <v>120</v>
      </c>
      <c r="G59" s="152">
        <v>120</v>
      </c>
      <c r="H59" s="152">
        <v>120</v>
      </c>
      <c r="I59" s="155">
        <v>0</v>
      </c>
      <c r="J59" s="155">
        <v>17.489999999999998</v>
      </c>
      <c r="K59" s="155">
        <v>17.489999999999998</v>
      </c>
      <c r="L59" s="157">
        <v>17.489999999999998</v>
      </c>
      <c r="M59" s="157">
        <v>34.979999999999997</v>
      </c>
      <c r="N59" s="157">
        <v>34.979999999999997</v>
      </c>
      <c r="O59" s="157">
        <v>34.979999999999997</v>
      </c>
      <c r="P59" s="157">
        <v>52.47</v>
      </c>
      <c r="Q59" s="157"/>
      <c r="R59" s="158"/>
      <c r="S59" s="158"/>
      <c r="T59" s="158"/>
      <c r="U59" s="158"/>
      <c r="W59" s="148" t="b">
        <f>ISNA(MATCH($B59,alte_Titel!$A$5:$A$135,0))</f>
        <v>0</v>
      </c>
      <c r="Z59" s="152">
        <v>120</v>
      </c>
    </row>
    <row r="60" spans="1:27">
      <c r="A60" s="217" t="s">
        <v>165</v>
      </c>
      <c r="B60" s="217" t="s">
        <v>159</v>
      </c>
      <c r="C60" s="217" t="s">
        <v>166</v>
      </c>
      <c r="D60" s="154"/>
      <c r="E60" s="154"/>
      <c r="F60" s="152">
        <v>1880</v>
      </c>
      <c r="G60" s="152">
        <v>1880</v>
      </c>
      <c r="H60" s="152">
        <v>1880</v>
      </c>
      <c r="I60" s="155">
        <v>0</v>
      </c>
      <c r="J60" s="155">
        <v>0</v>
      </c>
      <c r="K60" s="155">
        <v>0</v>
      </c>
      <c r="L60" s="157">
        <v>0</v>
      </c>
      <c r="M60" s="157">
        <v>0</v>
      </c>
      <c r="N60" s="157">
        <v>0</v>
      </c>
      <c r="O60" s="157">
        <v>0</v>
      </c>
      <c r="P60" s="157">
        <v>0</v>
      </c>
      <c r="Q60" s="157"/>
      <c r="R60" s="158"/>
      <c r="S60" s="158"/>
      <c r="T60" s="158"/>
      <c r="U60" s="158"/>
      <c r="W60" s="148" t="b">
        <f>ISNA(MATCH($B60,alte_Titel!$A$5:$A$135,0))</f>
        <v>0</v>
      </c>
      <c r="Z60" s="152">
        <v>1880</v>
      </c>
    </row>
    <row r="61" spans="1:27">
      <c r="A61" s="217" t="s">
        <v>167</v>
      </c>
      <c r="B61" s="217" t="s">
        <v>159</v>
      </c>
      <c r="C61" s="217" t="s">
        <v>168</v>
      </c>
      <c r="D61" s="154"/>
      <c r="E61" s="154"/>
      <c r="F61" s="152">
        <v>3080</v>
      </c>
      <c r="G61" s="152">
        <v>3080</v>
      </c>
      <c r="H61" s="152">
        <v>3080</v>
      </c>
      <c r="I61" s="155">
        <v>0</v>
      </c>
      <c r="J61" s="155">
        <v>0</v>
      </c>
      <c r="K61" s="155">
        <v>19.46</v>
      </c>
      <c r="L61" s="157">
        <v>421.91</v>
      </c>
      <c r="M61" s="157">
        <v>2013.99</v>
      </c>
      <c r="N61" s="157">
        <v>2013.99</v>
      </c>
      <c r="O61" s="157">
        <v>2013.99</v>
      </c>
      <c r="P61" s="157">
        <v>2266.77</v>
      </c>
      <c r="Q61" s="157"/>
      <c r="R61" s="158"/>
      <c r="S61" s="158"/>
      <c r="T61" s="158"/>
      <c r="U61" s="158"/>
      <c r="W61" s="148" t="b">
        <f>ISNA(MATCH($B61,alte_Titel!$A$5:$A$135,0))</f>
        <v>0</v>
      </c>
      <c r="Z61" s="152">
        <v>3080</v>
      </c>
    </row>
    <row r="62" spans="1:27">
      <c r="A62" s="217" t="s">
        <v>169</v>
      </c>
      <c r="B62" s="217" t="s">
        <v>460</v>
      </c>
      <c r="C62" s="217" t="s">
        <v>170</v>
      </c>
      <c r="D62" s="154"/>
      <c r="E62" s="154"/>
      <c r="F62" s="152">
        <v>6000</v>
      </c>
      <c r="G62" s="152">
        <v>6000</v>
      </c>
      <c r="H62" s="152">
        <v>6000</v>
      </c>
      <c r="I62" s="155">
        <v>0</v>
      </c>
      <c r="J62" s="155">
        <v>0</v>
      </c>
      <c r="K62" s="155">
        <v>10.119999999999999</v>
      </c>
      <c r="L62" s="157">
        <v>10.119999999999999</v>
      </c>
      <c r="M62" s="157">
        <v>73</v>
      </c>
      <c r="N62" s="157">
        <v>73</v>
      </c>
      <c r="O62" s="157">
        <v>73</v>
      </c>
      <c r="P62" s="157">
        <v>73</v>
      </c>
      <c r="Q62" s="157"/>
      <c r="R62" s="158"/>
      <c r="S62" s="158"/>
      <c r="T62" s="158"/>
      <c r="U62" s="158"/>
      <c r="W62" s="148" t="b">
        <f>ISNA(MATCH($B62,alte_Titel!$A$5:$A$135,0))</f>
        <v>0</v>
      </c>
      <c r="Z62" s="152">
        <v>6000</v>
      </c>
    </row>
    <row r="63" spans="1:27">
      <c r="A63" s="217" t="s">
        <v>171</v>
      </c>
      <c r="B63" s="217" t="s">
        <v>455</v>
      </c>
      <c r="C63" s="217" t="s">
        <v>65</v>
      </c>
      <c r="D63" s="154">
        <v>700</v>
      </c>
      <c r="E63" s="154">
        <v>517.85</v>
      </c>
      <c r="F63" s="152">
        <v>700</v>
      </c>
      <c r="G63" s="152">
        <v>750</v>
      </c>
      <c r="H63" s="152">
        <v>750</v>
      </c>
      <c r="I63" s="155">
        <v>14.4</v>
      </c>
      <c r="J63" s="155">
        <v>262.64999999999998</v>
      </c>
      <c r="K63" s="155">
        <v>327.75</v>
      </c>
      <c r="L63" s="157">
        <v>381.74</v>
      </c>
      <c r="M63" s="157">
        <v>381.74</v>
      </c>
      <c r="N63" s="157">
        <v>450.58</v>
      </c>
      <c r="O63" s="157">
        <v>450.58</v>
      </c>
      <c r="P63" s="157">
        <v>450.58</v>
      </c>
      <c r="Q63" s="157"/>
      <c r="R63" s="158"/>
      <c r="S63" s="158"/>
      <c r="T63" s="158"/>
      <c r="U63" s="158"/>
      <c r="W63" s="148" t="b">
        <f>ISNA(MATCH($B63,alte_Titel!$A$5:$A$135,0))</f>
        <v>0</v>
      </c>
      <c r="Z63" s="152">
        <v>750</v>
      </c>
    </row>
    <row r="64" spans="1:27">
      <c r="A64" s="217" t="s">
        <v>172</v>
      </c>
      <c r="B64" s="217" t="s">
        <v>456</v>
      </c>
      <c r="C64" s="217" t="s">
        <v>66</v>
      </c>
      <c r="D64" s="154">
        <v>700</v>
      </c>
      <c r="E64" s="154">
        <v>467.92</v>
      </c>
      <c r="F64" s="152">
        <v>700</v>
      </c>
      <c r="G64" s="152">
        <v>700</v>
      </c>
      <c r="H64" s="152">
        <v>700</v>
      </c>
      <c r="I64" s="155">
        <v>0</v>
      </c>
      <c r="J64" s="155">
        <v>0</v>
      </c>
      <c r="K64" s="155">
        <v>9.49</v>
      </c>
      <c r="L64" s="157">
        <v>26.49</v>
      </c>
      <c r="M64" s="157">
        <v>26.49</v>
      </c>
      <c r="N64" s="157">
        <v>259.99</v>
      </c>
      <c r="O64" s="157">
        <v>259.99</v>
      </c>
      <c r="P64" s="157">
        <v>259.99</v>
      </c>
      <c r="Q64" s="157"/>
      <c r="R64" s="158"/>
      <c r="S64" s="158"/>
      <c r="T64" s="158"/>
      <c r="U64" s="158"/>
      <c r="W64" s="148" t="b">
        <f>ISNA(MATCH($B64,alte_Titel!$A$5:$A$135,0))</f>
        <v>0</v>
      </c>
      <c r="Z64" s="152">
        <v>700</v>
      </c>
    </row>
    <row r="65" spans="1:27" s="95" customFormat="1">
      <c r="A65" s="144" t="s">
        <v>543</v>
      </c>
      <c r="B65" s="144"/>
      <c r="C65" s="144" t="s">
        <v>174</v>
      </c>
      <c r="D65" s="154"/>
      <c r="E65" s="154"/>
      <c r="F65" s="152"/>
      <c r="G65" s="152"/>
      <c r="H65" s="152"/>
      <c r="I65" s="166"/>
      <c r="J65" s="166"/>
      <c r="K65" s="166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47"/>
      <c r="W65" s="148" t="b">
        <f>ISNA(MATCH($B65,alte_Titel!$A$5:$A$135,0))</f>
        <v>1</v>
      </c>
      <c r="X65" s="149"/>
      <c r="Y65" s="149"/>
      <c r="Z65" s="152"/>
    </row>
    <row r="66" spans="1:27">
      <c r="A66" s="217" t="s">
        <v>175</v>
      </c>
      <c r="B66" s="217" t="s">
        <v>173</v>
      </c>
      <c r="C66" s="217" t="s">
        <v>67</v>
      </c>
      <c r="D66" s="154">
        <v>1500</v>
      </c>
      <c r="E66" s="154">
        <v>1594.74</v>
      </c>
      <c r="F66" s="152">
        <v>500</v>
      </c>
      <c r="G66" s="152">
        <v>500</v>
      </c>
      <c r="H66" s="152">
        <v>500</v>
      </c>
      <c r="I66" s="155">
        <v>44.8</v>
      </c>
      <c r="J66" s="155">
        <v>125.06</v>
      </c>
      <c r="K66" s="155">
        <v>141.71</v>
      </c>
      <c r="L66" s="157">
        <v>175.18</v>
      </c>
      <c r="M66" s="157">
        <v>207.69</v>
      </c>
      <c r="N66" s="157">
        <v>245.05</v>
      </c>
      <c r="O66" s="157">
        <v>264.69</v>
      </c>
      <c r="P66" s="157">
        <v>287.3</v>
      </c>
      <c r="Q66" s="157"/>
      <c r="R66" s="158"/>
      <c r="S66" s="158"/>
      <c r="T66" s="158"/>
      <c r="U66" s="158"/>
      <c r="W66" s="148" t="b">
        <f>ISNA(MATCH($B66,alte_Titel!$A$5:$A$135,0))</f>
        <v>0</v>
      </c>
      <c r="Z66" s="152">
        <v>500</v>
      </c>
      <c r="AA66" s="4" t="s">
        <v>686</v>
      </c>
    </row>
    <row r="67" spans="1:27">
      <c r="A67" s="217" t="s">
        <v>176</v>
      </c>
      <c r="B67" s="217" t="s">
        <v>173</v>
      </c>
      <c r="C67" s="217" t="s">
        <v>177</v>
      </c>
      <c r="D67" s="154"/>
      <c r="E67" s="154"/>
      <c r="F67" s="152">
        <v>500</v>
      </c>
      <c r="G67" s="152">
        <v>500</v>
      </c>
      <c r="H67" s="152">
        <v>500</v>
      </c>
      <c r="I67" s="155">
        <v>39.99</v>
      </c>
      <c r="J67" s="155">
        <v>87.34</v>
      </c>
      <c r="K67" s="155">
        <v>169.13</v>
      </c>
      <c r="L67" s="157">
        <v>209.12</v>
      </c>
      <c r="M67" s="157">
        <v>249.11</v>
      </c>
      <c r="N67" s="157">
        <v>340.88</v>
      </c>
      <c r="O67" s="157">
        <v>380.87</v>
      </c>
      <c r="P67" s="157">
        <v>425.86</v>
      </c>
      <c r="Q67" s="157"/>
      <c r="R67" s="158"/>
      <c r="S67" s="158"/>
      <c r="T67" s="158"/>
      <c r="U67" s="158"/>
      <c r="W67" s="148" t="b">
        <f>ISNA(MATCH($B67,alte_Titel!$A$5:$A$135,0))</f>
        <v>0</v>
      </c>
      <c r="Z67" s="152">
        <v>500</v>
      </c>
    </row>
    <row r="68" spans="1:27">
      <c r="A68" s="217" t="s">
        <v>178</v>
      </c>
      <c r="B68" s="217" t="s">
        <v>173</v>
      </c>
      <c r="C68" s="217" t="s">
        <v>179</v>
      </c>
      <c r="D68" s="154"/>
      <c r="E68" s="154"/>
      <c r="F68" s="152">
        <v>500</v>
      </c>
      <c r="G68" s="152">
        <v>500</v>
      </c>
      <c r="H68" s="152">
        <v>500</v>
      </c>
      <c r="I68" s="155">
        <v>24.99</v>
      </c>
      <c r="J68" s="155">
        <v>49.98</v>
      </c>
      <c r="K68" s="155">
        <v>74.97</v>
      </c>
      <c r="L68" s="157">
        <v>111.84</v>
      </c>
      <c r="M68" s="157">
        <v>136.83000000000001</v>
      </c>
      <c r="N68" s="157">
        <v>161.82</v>
      </c>
      <c r="O68" s="157">
        <v>186.81</v>
      </c>
      <c r="P68" s="157">
        <v>211.8</v>
      </c>
      <c r="Q68" s="157"/>
      <c r="R68" s="158"/>
      <c r="S68" s="158"/>
      <c r="T68" s="158"/>
      <c r="U68" s="158"/>
      <c r="W68" s="148" t="b">
        <f>ISNA(MATCH($B68,alte_Titel!$A$5:$A$135,0))</f>
        <v>0</v>
      </c>
      <c r="Z68" s="152">
        <v>500</v>
      </c>
    </row>
    <row r="69" spans="1:27">
      <c r="A69" s="217" t="s">
        <v>180</v>
      </c>
      <c r="B69" s="217" t="s">
        <v>173</v>
      </c>
      <c r="C69" s="217" t="s">
        <v>181</v>
      </c>
      <c r="D69" s="154"/>
      <c r="E69" s="154"/>
      <c r="F69" s="152">
        <v>100</v>
      </c>
      <c r="G69" s="152">
        <v>100</v>
      </c>
      <c r="H69" s="152">
        <v>100</v>
      </c>
      <c r="I69" s="155">
        <v>0</v>
      </c>
      <c r="J69" s="155">
        <v>0</v>
      </c>
      <c r="K69" s="155">
        <v>0</v>
      </c>
      <c r="L69" s="157">
        <v>0</v>
      </c>
      <c r="M69" s="157">
        <v>0</v>
      </c>
      <c r="N69" s="157">
        <v>0</v>
      </c>
      <c r="O69" s="157">
        <v>0</v>
      </c>
      <c r="P69" s="157">
        <v>0</v>
      </c>
      <c r="Q69" s="157"/>
      <c r="R69" s="158"/>
      <c r="S69" s="158"/>
      <c r="T69" s="158"/>
      <c r="U69" s="158"/>
      <c r="W69" s="148" t="b">
        <f>ISNA(MATCH($B69,alte_Titel!$A$5:$A$135,0))</f>
        <v>0</v>
      </c>
      <c r="Z69" s="152">
        <v>100</v>
      </c>
    </row>
    <row r="70" spans="1:27" s="95" customFormat="1">
      <c r="A70" s="144" t="s">
        <v>544</v>
      </c>
      <c r="B70" s="144"/>
      <c r="C70" s="144" t="s">
        <v>183</v>
      </c>
      <c r="D70" s="154">
        <v>4000</v>
      </c>
      <c r="E70" s="154">
        <v>2911.25</v>
      </c>
      <c r="F70" s="152"/>
      <c r="G70" s="152"/>
      <c r="H70" s="152"/>
      <c r="I70" s="166"/>
      <c r="J70" s="166"/>
      <c r="K70" s="166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47"/>
      <c r="W70" s="148" t="b">
        <f>ISNA(MATCH($B70,alte_Titel!$A$5:$A$135,0))</f>
        <v>1</v>
      </c>
      <c r="X70" s="149"/>
      <c r="Y70" s="149"/>
      <c r="Z70" s="152"/>
    </row>
    <row r="71" spans="1:27">
      <c r="A71" s="217" t="s">
        <v>184</v>
      </c>
      <c r="B71" s="217" t="s">
        <v>182</v>
      </c>
      <c r="C71" s="217" t="s">
        <v>673</v>
      </c>
      <c r="D71" s="154"/>
      <c r="E71" s="154"/>
      <c r="F71" s="152">
        <v>6000</v>
      </c>
      <c r="G71" s="152">
        <v>6000</v>
      </c>
      <c r="H71" s="152">
        <v>6000</v>
      </c>
      <c r="I71" s="155">
        <v>0</v>
      </c>
      <c r="J71" s="155">
        <v>43.97</v>
      </c>
      <c r="K71" s="155">
        <v>43.97</v>
      </c>
      <c r="L71" s="157">
        <v>487.69</v>
      </c>
      <c r="M71" s="157">
        <v>487.69</v>
      </c>
      <c r="N71" s="157">
        <v>570.54</v>
      </c>
      <c r="O71" s="157">
        <v>570.54</v>
      </c>
      <c r="P71" s="157">
        <v>570.54</v>
      </c>
      <c r="Q71" s="157"/>
      <c r="R71" s="158"/>
      <c r="S71" s="158"/>
      <c r="T71" s="158"/>
      <c r="U71" s="158"/>
      <c r="W71" s="148" t="b">
        <f>ISNA(MATCH($B71,alte_Titel!$A$5:$A$135,0))</f>
        <v>0</v>
      </c>
      <c r="Z71" s="152">
        <v>6000</v>
      </c>
      <c r="AA71" s="4" t="s">
        <v>687</v>
      </c>
    </row>
    <row r="72" spans="1:27">
      <c r="A72" s="217" t="s">
        <v>186</v>
      </c>
      <c r="B72" s="217" t="s">
        <v>182</v>
      </c>
      <c r="C72" s="217" t="s">
        <v>187</v>
      </c>
      <c r="D72" s="154"/>
      <c r="E72" s="154"/>
      <c r="F72" s="152">
        <v>5000</v>
      </c>
      <c r="G72" s="152">
        <v>5000</v>
      </c>
      <c r="H72" s="152">
        <v>6000</v>
      </c>
      <c r="I72" s="155">
        <v>0</v>
      </c>
      <c r="J72" s="155">
        <v>0</v>
      </c>
      <c r="K72" s="155">
        <v>0</v>
      </c>
      <c r="L72" s="157">
        <v>0</v>
      </c>
      <c r="M72" s="157">
        <v>0</v>
      </c>
      <c r="N72" s="157">
        <v>0</v>
      </c>
      <c r="O72" s="157">
        <v>0</v>
      </c>
      <c r="P72" s="157">
        <v>0</v>
      </c>
      <c r="Q72" s="157"/>
      <c r="R72" s="158"/>
      <c r="S72" s="158"/>
      <c r="T72" s="158"/>
      <c r="U72" s="158"/>
      <c r="W72" s="148" t="b">
        <f>ISNA(MATCH($B72,alte_Titel!$A$5:$A$135,0))</f>
        <v>0</v>
      </c>
      <c r="Z72" s="152">
        <v>6000</v>
      </c>
      <c r="AA72" s="4" t="s">
        <v>688</v>
      </c>
    </row>
    <row r="73" spans="1:27">
      <c r="A73" s="217" t="s">
        <v>188</v>
      </c>
      <c r="B73" s="217" t="s">
        <v>182</v>
      </c>
      <c r="C73" s="217" t="s">
        <v>189</v>
      </c>
      <c r="D73" s="154"/>
      <c r="E73" s="154"/>
      <c r="F73" s="152">
        <v>1000</v>
      </c>
      <c r="G73" s="152">
        <v>1000</v>
      </c>
      <c r="H73" s="152">
        <v>1000</v>
      </c>
      <c r="I73" s="155">
        <v>0</v>
      </c>
      <c r="J73" s="155">
        <v>0</v>
      </c>
      <c r="K73" s="155">
        <v>0</v>
      </c>
      <c r="L73" s="157">
        <v>0</v>
      </c>
      <c r="M73" s="157">
        <v>0</v>
      </c>
      <c r="N73" s="157">
        <v>0</v>
      </c>
      <c r="O73" s="157">
        <v>0</v>
      </c>
      <c r="P73" s="157">
        <v>0</v>
      </c>
      <c r="Q73" s="157"/>
      <c r="R73" s="158"/>
      <c r="S73" s="158"/>
      <c r="T73" s="158"/>
      <c r="U73" s="158"/>
      <c r="W73" s="148" t="b">
        <f>ISNA(MATCH($B73,alte_Titel!$A$5:$A$135,0))</f>
        <v>0</v>
      </c>
      <c r="Z73" s="152">
        <v>1000</v>
      </c>
    </row>
    <row r="74" spans="1:27" s="95" customFormat="1">
      <c r="A74" s="144" t="s">
        <v>546</v>
      </c>
      <c r="B74" s="144"/>
      <c r="C74" s="144" t="s">
        <v>674</v>
      </c>
      <c r="D74" s="154">
        <v>1000</v>
      </c>
      <c r="E74" s="154">
        <v>204.3</v>
      </c>
      <c r="F74" s="152"/>
      <c r="G74" s="152"/>
      <c r="H74" s="152"/>
      <c r="I74" s="166"/>
      <c r="J74" s="166"/>
      <c r="K74" s="166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47"/>
      <c r="W74" s="148" t="b">
        <f>ISNA(MATCH($B74,alte_Titel!$A$5:$A$135,0))</f>
        <v>1</v>
      </c>
      <c r="X74" s="149"/>
      <c r="Y74" s="149"/>
      <c r="Z74" s="152"/>
    </row>
    <row r="75" spans="1:27">
      <c r="A75" s="217" t="s">
        <v>191</v>
      </c>
      <c r="B75" s="217" t="s">
        <v>190</v>
      </c>
      <c r="C75" s="217" t="s">
        <v>185</v>
      </c>
      <c r="D75" s="154"/>
      <c r="E75" s="154"/>
      <c r="F75" s="152">
        <v>300</v>
      </c>
      <c r="G75" s="152">
        <v>300</v>
      </c>
      <c r="H75" s="152">
        <v>300</v>
      </c>
      <c r="I75" s="155">
        <v>0</v>
      </c>
      <c r="J75" s="155">
        <v>0</v>
      </c>
      <c r="K75" s="155">
        <v>0</v>
      </c>
      <c r="L75" s="157">
        <v>0</v>
      </c>
      <c r="M75" s="157">
        <v>0</v>
      </c>
      <c r="N75" s="157">
        <v>0</v>
      </c>
      <c r="O75" s="157">
        <v>56.72</v>
      </c>
      <c r="P75" s="157">
        <v>99</v>
      </c>
      <c r="Q75" s="157"/>
      <c r="R75" s="158"/>
      <c r="S75" s="158"/>
      <c r="T75" s="158"/>
      <c r="U75" s="158"/>
      <c r="W75" s="148" t="b">
        <f>ISNA(MATCH($B75,alte_Titel!$A$5:$A$135,0))</f>
        <v>0</v>
      </c>
      <c r="Z75" s="152">
        <v>300</v>
      </c>
    </row>
    <row r="76" spans="1:27">
      <c r="A76" s="217" t="s">
        <v>672</v>
      </c>
      <c r="B76" s="217" t="s">
        <v>464</v>
      </c>
      <c r="C76" s="217" t="s">
        <v>192</v>
      </c>
      <c r="D76" s="154">
        <v>500</v>
      </c>
      <c r="E76" s="154">
        <v>1413.27</v>
      </c>
      <c r="F76" s="152">
        <v>600</v>
      </c>
      <c r="G76" s="152">
        <v>600</v>
      </c>
      <c r="H76" s="152">
        <v>600</v>
      </c>
      <c r="I76" s="155">
        <v>0</v>
      </c>
      <c r="J76" s="155">
        <v>0</v>
      </c>
      <c r="K76" s="155">
        <v>0</v>
      </c>
      <c r="L76" s="157">
        <v>0</v>
      </c>
      <c r="M76" s="157">
        <v>0</v>
      </c>
      <c r="N76" s="157">
        <v>0</v>
      </c>
      <c r="O76" s="157">
        <v>0</v>
      </c>
      <c r="P76" s="157">
        <v>770.5</v>
      </c>
      <c r="Q76" s="157"/>
      <c r="R76" s="158"/>
      <c r="S76" s="158"/>
      <c r="T76" s="158"/>
      <c r="U76" s="158"/>
      <c r="W76" s="148" t="b">
        <f>ISNA(MATCH($B76,alte_Titel!$A$5:$A$135,0))</f>
        <v>0</v>
      </c>
      <c r="Z76" s="152">
        <v>600</v>
      </c>
    </row>
    <row r="77" spans="1:27">
      <c r="A77" s="217" t="s">
        <v>193</v>
      </c>
      <c r="B77" s="217" t="s">
        <v>190</v>
      </c>
      <c r="C77" s="217" t="s">
        <v>194</v>
      </c>
      <c r="D77" s="154"/>
      <c r="E77" s="154"/>
      <c r="F77" s="152">
        <v>100</v>
      </c>
      <c r="G77" s="152">
        <v>100</v>
      </c>
      <c r="H77" s="152">
        <v>100</v>
      </c>
      <c r="I77" s="155">
        <v>-56.72</v>
      </c>
      <c r="J77" s="155">
        <v>-56.72</v>
      </c>
      <c r="K77" s="155">
        <v>-56.72</v>
      </c>
      <c r="L77" s="157">
        <v>-56.72</v>
      </c>
      <c r="M77" s="157">
        <v>-56.72</v>
      </c>
      <c r="N77" s="157">
        <v>-26.97</v>
      </c>
      <c r="O77" s="157">
        <v>-26.97</v>
      </c>
      <c r="P77" s="157">
        <v>29.75</v>
      </c>
      <c r="Q77" s="157"/>
      <c r="R77" s="158"/>
      <c r="S77" s="158"/>
      <c r="T77" s="158"/>
      <c r="U77" s="158"/>
      <c r="W77" s="148" t="b">
        <f>ISNA(MATCH($B77,alte_Titel!$A$5:$A$135,0))</f>
        <v>0</v>
      </c>
      <c r="Z77" s="152">
        <v>100</v>
      </c>
    </row>
    <row r="78" spans="1:27" s="95" customFormat="1">
      <c r="A78" s="144" t="s">
        <v>549</v>
      </c>
      <c r="B78" s="144"/>
      <c r="C78" s="144" t="s">
        <v>196</v>
      </c>
      <c r="D78" s="154">
        <v>500</v>
      </c>
      <c r="E78" s="154">
        <v>467.53</v>
      </c>
      <c r="F78" s="152"/>
      <c r="G78" s="152"/>
      <c r="H78" s="152"/>
      <c r="I78" s="166"/>
      <c r="J78" s="166"/>
      <c r="K78" s="166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47"/>
      <c r="W78" s="148" t="b">
        <f>ISNA(MATCH($B78,alte_Titel!$A$5:$A$135,0))</f>
        <v>1</v>
      </c>
      <c r="X78" s="149"/>
      <c r="Y78" s="149"/>
      <c r="Z78" s="152"/>
    </row>
    <row r="79" spans="1:27">
      <c r="A79" s="217" t="s">
        <v>197</v>
      </c>
      <c r="B79" s="217" t="s">
        <v>195</v>
      </c>
      <c r="C79" s="217" t="s">
        <v>198</v>
      </c>
      <c r="D79" s="154"/>
      <c r="E79" s="154"/>
      <c r="F79" s="152">
        <v>467.53</v>
      </c>
      <c r="G79" s="152">
        <v>467.53</v>
      </c>
      <c r="H79" s="152">
        <v>490.89</v>
      </c>
      <c r="I79" s="155">
        <v>0</v>
      </c>
      <c r="J79" s="155">
        <v>0</v>
      </c>
      <c r="K79" s="155">
        <v>490.89</v>
      </c>
      <c r="L79" s="157">
        <v>490.89</v>
      </c>
      <c r="M79" s="157">
        <v>490.89</v>
      </c>
      <c r="N79" s="157">
        <v>490.89</v>
      </c>
      <c r="O79" s="157">
        <v>490.89</v>
      </c>
      <c r="P79" s="157">
        <v>490.89</v>
      </c>
      <c r="Q79" s="157"/>
      <c r="R79" s="158"/>
      <c r="S79" s="158"/>
      <c r="T79" s="158"/>
      <c r="U79" s="158"/>
      <c r="W79" s="148" t="b">
        <f>ISNA(MATCH($B79,alte_Titel!$A$5:$A$135,0))</f>
        <v>0</v>
      </c>
      <c r="Z79" s="152">
        <v>490.89</v>
      </c>
    </row>
    <row r="80" spans="1:27">
      <c r="A80" s="217" t="s">
        <v>199</v>
      </c>
      <c r="B80" s="217" t="s">
        <v>195</v>
      </c>
      <c r="C80" s="217" t="s">
        <v>200</v>
      </c>
      <c r="D80" s="154"/>
      <c r="E80" s="154"/>
      <c r="F80" s="152">
        <v>32.47</v>
      </c>
      <c r="G80" s="152">
        <v>32.47</v>
      </c>
      <c r="H80" s="152">
        <v>32.47</v>
      </c>
      <c r="I80" s="155">
        <v>0</v>
      </c>
      <c r="J80" s="155">
        <v>0</v>
      </c>
      <c r="K80" s="155">
        <v>0</v>
      </c>
      <c r="L80" s="157">
        <v>0</v>
      </c>
      <c r="M80" s="157">
        <v>0</v>
      </c>
      <c r="N80" s="157">
        <v>0</v>
      </c>
      <c r="O80" s="157">
        <v>0</v>
      </c>
      <c r="P80" s="157">
        <v>0</v>
      </c>
      <c r="Q80" s="157"/>
      <c r="R80" s="158"/>
      <c r="S80" s="158"/>
      <c r="T80" s="158"/>
      <c r="U80" s="158"/>
      <c r="W80" s="148" t="b">
        <f>ISNA(MATCH($B80,alte_Titel!$A$5:$A$135,0))</f>
        <v>0</v>
      </c>
      <c r="Z80" s="152">
        <v>32.47</v>
      </c>
    </row>
    <row r="81" spans="1:27" s="95" customFormat="1">
      <c r="A81" s="144" t="s">
        <v>551</v>
      </c>
      <c r="B81" s="144"/>
      <c r="C81" s="144" t="s">
        <v>68</v>
      </c>
      <c r="D81" s="154">
        <v>3000</v>
      </c>
      <c r="E81" s="154">
        <v>1822.99</v>
      </c>
      <c r="F81" s="152"/>
      <c r="G81" s="152"/>
      <c r="H81" s="152"/>
      <c r="I81" s="166"/>
      <c r="J81" s="166"/>
      <c r="K81" s="166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47"/>
      <c r="W81" s="148" t="b">
        <f>ISNA(MATCH($B81,alte_Titel!$A$5:$A$135,0))</f>
        <v>1</v>
      </c>
      <c r="X81" s="149"/>
      <c r="Y81" s="149"/>
      <c r="Z81" s="152"/>
    </row>
    <row r="82" spans="1:27" s="96" customFormat="1">
      <c r="A82" s="217" t="s">
        <v>202</v>
      </c>
      <c r="B82" s="217" t="s">
        <v>201</v>
      </c>
      <c r="C82" s="217" t="s">
        <v>203</v>
      </c>
      <c r="D82" s="156"/>
      <c r="E82" s="156"/>
      <c r="F82" s="152">
        <v>1500</v>
      </c>
      <c r="G82" s="152">
        <v>1500</v>
      </c>
      <c r="H82" s="152">
        <v>1500</v>
      </c>
      <c r="I82" s="165">
        <v>0</v>
      </c>
      <c r="J82" s="165">
        <v>0</v>
      </c>
      <c r="K82" s="165">
        <v>0</v>
      </c>
      <c r="L82" s="157">
        <v>0</v>
      </c>
      <c r="M82" s="157">
        <v>0</v>
      </c>
      <c r="N82" s="157">
        <v>206.5</v>
      </c>
      <c r="O82" s="157">
        <v>206.5</v>
      </c>
      <c r="P82" s="157">
        <v>206.5</v>
      </c>
      <c r="Q82" s="157"/>
      <c r="R82" s="157"/>
      <c r="S82" s="157"/>
      <c r="T82" s="157"/>
      <c r="U82" s="157"/>
      <c r="V82" s="167"/>
      <c r="W82" s="148" t="b">
        <f>ISNA(MATCH($B82,alte_Titel!$A$5:$A$135,0))</f>
        <v>0</v>
      </c>
      <c r="X82" s="168"/>
      <c r="Y82" s="168"/>
      <c r="Z82" s="152">
        <v>1500</v>
      </c>
    </row>
    <row r="83" spans="1:27" s="96" customFormat="1">
      <c r="A83" s="217" t="s">
        <v>205</v>
      </c>
      <c r="B83" s="217" t="s">
        <v>201</v>
      </c>
      <c r="C83" s="217" t="s">
        <v>204</v>
      </c>
      <c r="D83" s="156"/>
      <c r="E83" s="156"/>
      <c r="F83" s="152">
        <v>1000</v>
      </c>
      <c r="G83" s="152">
        <v>3000</v>
      </c>
      <c r="H83" s="152">
        <v>3000</v>
      </c>
      <c r="I83" s="165">
        <v>0</v>
      </c>
      <c r="J83" s="165">
        <v>0</v>
      </c>
      <c r="K83" s="165">
        <v>0</v>
      </c>
      <c r="L83" s="157">
        <v>0</v>
      </c>
      <c r="M83" s="157">
        <v>0</v>
      </c>
      <c r="N83" s="157">
        <v>0</v>
      </c>
      <c r="O83" s="157">
        <v>0</v>
      </c>
      <c r="P83" s="157">
        <v>0</v>
      </c>
      <c r="Q83" s="157"/>
      <c r="R83" s="157"/>
      <c r="S83" s="157"/>
      <c r="T83" s="157"/>
      <c r="U83" s="157"/>
      <c r="V83" s="167"/>
      <c r="W83" s="148" t="b">
        <f>ISNA(MATCH($B83,alte_Titel!$A$5:$A$135,0))</f>
        <v>0</v>
      </c>
      <c r="X83" s="168"/>
      <c r="Y83" s="168"/>
      <c r="Z83" s="152">
        <v>3000</v>
      </c>
    </row>
    <row r="84" spans="1:27" s="96" customFormat="1">
      <c r="A84" s="217" t="s">
        <v>206</v>
      </c>
      <c r="B84" s="217" t="s">
        <v>201</v>
      </c>
      <c r="C84" s="217" t="s">
        <v>207</v>
      </c>
      <c r="D84" s="156"/>
      <c r="E84" s="156"/>
      <c r="F84" s="152">
        <v>1500</v>
      </c>
      <c r="G84" s="152">
        <v>3500</v>
      </c>
      <c r="H84" s="152">
        <v>3500</v>
      </c>
      <c r="I84" s="165">
        <v>85</v>
      </c>
      <c r="J84" s="165">
        <v>85</v>
      </c>
      <c r="K84" s="165">
        <v>85</v>
      </c>
      <c r="L84" s="157">
        <v>85</v>
      </c>
      <c r="M84" s="157">
        <v>85</v>
      </c>
      <c r="N84" s="157">
        <v>85</v>
      </c>
      <c r="O84" s="157">
        <v>85</v>
      </c>
      <c r="P84" s="157">
        <v>85</v>
      </c>
      <c r="Q84" s="157"/>
      <c r="R84" s="157"/>
      <c r="S84" s="157"/>
      <c r="T84" s="157"/>
      <c r="U84" s="157"/>
      <c r="V84" s="167"/>
      <c r="W84" s="148" t="b">
        <f>ISNA(MATCH($B84,alte_Titel!$A$5:$A$135,0))</f>
        <v>0</v>
      </c>
      <c r="X84" s="168"/>
      <c r="Y84" s="168"/>
      <c r="Z84" s="152">
        <v>3500</v>
      </c>
    </row>
    <row r="85" spans="1:27" s="95" customFormat="1">
      <c r="A85" s="144" t="s">
        <v>641</v>
      </c>
      <c r="B85" s="144"/>
      <c r="C85" s="144" t="s">
        <v>208</v>
      </c>
      <c r="D85" s="154"/>
      <c r="E85" s="154"/>
      <c r="F85" s="152"/>
      <c r="G85" s="152"/>
      <c r="H85" s="152"/>
      <c r="I85" s="166"/>
      <c r="J85" s="166"/>
      <c r="K85" s="166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47"/>
      <c r="W85" s="148" t="b">
        <f>ISNA(MATCH($B85,alte_Titel!$A$5:$A$135,0))</f>
        <v>1</v>
      </c>
      <c r="X85" s="149"/>
      <c r="Y85" s="149"/>
      <c r="Z85" s="152"/>
    </row>
    <row r="86" spans="1:27" s="96" customFormat="1">
      <c r="A86" s="217" t="s">
        <v>209</v>
      </c>
      <c r="B86" s="217" t="s">
        <v>209</v>
      </c>
      <c r="C86" s="217" t="s">
        <v>527</v>
      </c>
      <c r="D86" s="156">
        <v>20000</v>
      </c>
      <c r="E86" s="154">
        <v>15201.5</v>
      </c>
      <c r="F86" s="152">
        <v>18000</v>
      </c>
      <c r="G86" s="152">
        <v>50000</v>
      </c>
      <c r="H86" s="152">
        <v>10000</v>
      </c>
      <c r="I86" s="165">
        <v>-575.5</v>
      </c>
      <c r="J86" s="165">
        <v>-575.5</v>
      </c>
      <c r="K86" s="165">
        <v>-575.5</v>
      </c>
      <c r="L86" s="157">
        <v>-1623.66</v>
      </c>
      <c r="M86" s="157">
        <v>-778.76</v>
      </c>
      <c r="N86" s="157">
        <v>322.47000000000003</v>
      </c>
      <c r="O86" s="157">
        <v>571.02</v>
      </c>
      <c r="P86" s="157">
        <v>1701.52</v>
      </c>
      <c r="Q86" s="157"/>
      <c r="R86" s="157"/>
      <c r="S86" s="157"/>
      <c r="T86" s="157"/>
      <c r="U86" s="157"/>
      <c r="V86" s="167"/>
      <c r="W86" s="148" t="b">
        <f>ISNA(MATCH($B86,alte_Titel!$A$5:$A$135,0))</f>
        <v>0</v>
      </c>
      <c r="X86" s="168"/>
      <c r="Y86" s="168"/>
      <c r="Z86" s="152">
        <v>10000</v>
      </c>
      <c r="AA86" s="96" t="s">
        <v>689</v>
      </c>
    </row>
    <row r="87" spans="1:27" s="96" customFormat="1">
      <c r="A87" s="217" t="s">
        <v>210</v>
      </c>
      <c r="B87" s="217" t="s">
        <v>210</v>
      </c>
      <c r="C87" s="217" t="s">
        <v>211</v>
      </c>
      <c r="D87" s="156">
        <v>4000</v>
      </c>
      <c r="E87" s="154">
        <v>6791.33</v>
      </c>
      <c r="F87" s="152">
        <v>4000</v>
      </c>
      <c r="G87" s="152">
        <v>4000</v>
      </c>
      <c r="H87" s="152">
        <v>7000</v>
      </c>
      <c r="I87" s="165">
        <v>0</v>
      </c>
      <c r="J87" s="165">
        <v>262.99</v>
      </c>
      <c r="K87" s="165">
        <v>556.91999999999996</v>
      </c>
      <c r="L87" s="157">
        <v>819.91</v>
      </c>
      <c r="M87" s="157">
        <v>1113.8399999999999</v>
      </c>
      <c r="N87" s="157">
        <v>1392.3</v>
      </c>
      <c r="O87" s="157">
        <v>1856.4</v>
      </c>
      <c r="P87" s="157">
        <v>1856.4</v>
      </c>
      <c r="Q87" s="157"/>
      <c r="R87" s="157"/>
      <c r="S87" s="157"/>
      <c r="T87" s="157"/>
      <c r="U87" s="157"/>
      <c r="V87" s="167"/>
      <c r="W87" s="148" t="b">
        <f>ISNA(MATCH($B87,alte_Titel!$A$5:$A$135,0))</f>
        <v>0</v>
      </c>
      <c r="X87" s="168"/>
      <c r="Y87" s="168"/>
      <c r="Z87" s="152">
        <v>4000</v>
      </c>
      <c r="AA87" s="96" t="s">
        <v>690</v>
      </c>
    </row>
    <row r="88" spans="1:27" s="96" customFormat="1">
      <c r="A88" s="217" t="s">
        <v>212</v>
      </c>
      <c r="B88" s="217" t="s">
        <v>209</v>
      </c>
      <c r="C88" s="217" t="s">
        <v>213</v>
      </c>
      <c r="D88" s="156"/>
      <c r="E88" s="156"/>
      <c r="F88" s="152">
        <v>1000</v>
      </c>
      <c r="G88" s="152">
        <v>1000</v>
      </c>
      <c r="H88" s="152">
        <v>1000</v>
      </c>
      <c r="I88" s="165">
        <v>0</v>
      </c>
      <c r="J88" s="165">
        <v>0</v>
      </c>
      <c r="K88" s="165">
        <v>0</v>
      </c>
      <c r="L88" s="157">
        <v>0</v>
      </c>
      <c r="M88" s="157">
        <v>0</v>
      </c>
      <c r="N88" s="157">
        <v>0</v>
      </c>
      <c r="O88" s="157">
        <v>0</v>
      </c>
      <c r="P88" s="157">
        <v>0</v>
      </c>
      <c r="Q88" s="157"/>
      <c r="R88" s="157"/>
      <c r="S88" s="157"/>
      <c r="T88" s="157"/>
      <c r="U88" s="157"/>
      <c r="V88" s="167"/>
      <c r="W88" s="148" t="b">
        <f>ISNA(MATCH($B88,alte_Titel!$A$5:$A$135,0))</f>
        <v>0</v>
      </c>
      <c r="X88" s="168"/>
      <c r="Y88" s="168"/>
      <c r="Z88" s="152">
        <v>1000</v>
      </c>
    </row>
    <row r="89" spans="1:27" s="95" customFormat="1">
      <c r="A89" s="144" t="s">
        <v>642</v>
      </c>
      <c r="B89" s="144"/>
      <c r="C89" s="144" t="s">
        <v>214</v>
      </c>
      <c r="D89" s="154"/>
      <c r="E89" s="154"/>
      <c r="F89" s="152"/>
      <c r="G89" s="152"/>
      <c r="H89" s="152"/>
      <c r="I89" s="166"/>
      <c r="J89" s="166"/>
      <c r="K89" s="166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47"/>
      <c r="W89" s="148" t="b">
        <f>ISNA(MATCH($B89,alte_Titel!$A$5:$A$135,0))</f>
        <v>1</v>
      </c>
      <c r="X89" s="149"/>
      <c r="Y89" s="149"/>
      <c r="Z89" s="152"/>
    </row>
    <row r="90" spans="1:27" s="95" customFormat="1">
      <c r="A90" s="144" t="s">
        <v>554</v>
      </c>
      <c r="B90" s="144"/>
      <c r="C90" s="144" t="s">
        <v>216</v>
      </c>
      <c r="D90" s="154">
        <v>1000</v>
      </c>
      <c r="E90" s="154">
        <v>56</v>
      </c>
      <c r="F90" s="152"/>
      <c r="G90" s="152"/>
      <c r="H90" s="152"/>
      <c r="I90" s="166"/>
      <c r="J90" s="166"/>
      <c r="K90" s="166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47"/>
      <c r="W90" s="148" t="b">
        <f>ISNA(MATCH($B90,alte_Titel!$A$5:$A$135,0))</f>
        <v>1</v>
      </c>
      <c r="X90" s="149"/>
      <c r="Y90" s="149"/>
      <c r="Z90" s="152"/>
    </row>
    <row r="91" spans="1:27" s="96" customFormat="1">
      <c r="A91" s="217" t="s">
        <v>217</v>
      </c>
      <c r="B91" s="217" t="s">
        <v>215</v>
      </c>
      <c r="C91" s="217" t="s">
        <v>218</v>
      </c>
      <c r="D91" s="156"/>
      <c r="E91" s="154"/>
      <c r="F91" s="152">
        <v>300</v>
      </c>
      <c r="G91" s="152">
        <v>300</v>
      </c>
      <c r="H91" s="152">
        <v>300</v>
      </c>
      <c r="I91" s="165">
        <v>0</v>
      </c>
      <c r="J91" s="165">
        <v>0</v>
      </c>
      <c r="K91" s="165">
        <v>0</v>
      </c>
      <c r="L91" s="157">
        <v>0</v>
      </c>
      <c r="M91" s="157">
        <v>0</v>
      </c>
      <c r="N91" s="157">
        <v>0</v>
      </c>
      <c r="O91" s="157">
        <v>0</v>
      </c>
      <c r="P91" s="157">
        <v>0</v>
      </c>
      <c r="Q91" s="157"/>
      <c r="R91" s="157"/>
      <c r="S91" s="157"/>
      <c r="T91" s="157"/>
      <c r="U91" s="157"/>
      <c r="V91" s="167"/>
      <c r="W91" s="148" t="b">
        <f>ISNA(MATCH($B91,alte_Titel!$A$5:$A$135,0))</f>
        <v>0</v>
      </c>
      <c r="X91" s="168"/>
      <c r="Y91" s="168"/>
      <c r="Z91" s="152">
        <v>300</v>
      </c>
    </row>
    <row r="92" spans="1:27" s="96" customFormat="1">
      <c r="A92" s="217" t="s">
        <v>219</v>
      </c>
      <c r="B92" s="217" t="s">
        <v>215</v>
      </c>
      <c r="C92" s="217" t="s">
        <v>220</v>
      </c>
      <c r="D92" s="156"/>
      <c r="E92" s="154"/>
      <c r="F92" s="152">
        <v>100</v>
      </c>
      <c r="G92" s="152">
        <v>100</v>
      </c>
      <c r="H92" s="152">
        <v>100</v>
      </c>
      <c r="I92" s="165">
        <v>80</v>
      </c>
      <c r="J92" s="165">
        <v>0</v>
      </c>
      <c r="K92" s="165">
        <v>0</v>
      </c>
      <c r="L92" s="157">
        <v>0</v>
      </c>
      <c r="M92" s="157">
        <v>0</v>
      </c>
      <c r="N92" s="157">
        <v>0</v>
      </c>
      <c r="O92" s="157">
        <v>0</v>
      </c>
      <c r="P92" s="157">
        <v>0</v>
      </c>
      <c r="Q92" s="157"/>
      <c r="R92" s="157"/>
      <c r="S92" s="157"/>
      <c r="T92" s="157"/>
      <c r="U92" s="157"/>
      <c r="V92" s="167"/>
      <c r="W92" s="148" t="b">
        <f>ISNA(MATCH($B92,alte_Titel!$A$5:$A$135,0))</f>
        <v>0</v>
      </c>
      <c r="X92" s="168"/>
      <c r="Y92" s="168"/>
      <c r="Z92" s="152">
        <v>100</v>
      </c>
    </row>
    <row r="93" spans="1:27" s="96" customFormat="1">
      <c r="A93" s="217" t="s">
        <v>221</v>
      </c>
      <c r="B93" s="217" t="s">
        <v>215</v>
      </c>
      <c r="C93" s="217" t="s">
        <v>222</v>
      </c>
      <c r="D93" s="156"/>
      <c r="E93" s="154"/>
      <c r="F93" s="152">
        <v>100</v>
      </c>
      <c r="G93" s="152">
        <v>100</v>
      </c>
      <c r="H93" s="152">
        <v>100</v>
      </c>
      <c r="I93" s="165">
        <v>0</v>
      </c>
      <c r="J93" s="165">
        <v>0</v>
      </c>
      <c r="K93" s="165">
        <v>0</v>
      </c>
      <c r="L93" s="157">
        <v>0</v>
      </c>
      <c r="M93" s="157">
        <v>0</v>
      </c>
      <c r="N93" s="157">
        <v>0</v>
      </c>
      <c r="O93" s="157">
        <v>0</v>
      </c>
      <c r="P93" s="157">
        <v>0</v>
      </c>
      <c r="Q93" s="157"/>
      <c r="R93" s="157"/>
      <c r="S93" s="157"/>
      <c r="T93" s="157"/>
      <c r="U93" s="157"/>
      <c r="V93" s="167"/>
      <c r="W93" s="148" t="b">
        <f>ISNA(MATCH($B93,alte_Titel!$A$5:$A$135,0))</f>
        <v>0</v>
      </c>
      <c r="X93" s="168"/>
      <c r="Y93" s="168"/>
      <c r="Z93" s="152">
        <v>100</v>
      </c>
    </row>
    <row r="94" spans="1:27" s="95" customFormat="1">
      <c r="A94" s="144" t="s">
        <v>556</v>
      </c>
      <c r="B94" s="144"/>
      <c r="C94" s="144" t="s">
        <v>87</v>
      </c>
      <c r="D94" s="154">
        <v>90220</v>
      </c>
      <c r="E94" s="154">
        <v>98429.759999999995</v>
      </c>
      <c r="F94" s="152"/>
      <c r="G94" s="152"/>
      <c r="H94" s="152"/>
      <c r="I94" s="166"/>
      <c r="J94" s="166"/>
      <c r="K94" s="166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47"/>
      <c r="W94" s="148" t="b">
        <f>ISNA(MATCH($B94,alte_Titel!$A$5:$A$135,0))</f>
        <v>1</v>
      </c>
      <c r="X94" s="149"/>
      <c r="Y94" s="149"/>
      <c r="Z94" s="152"/>
    </row>
    <row r="95" spans="1:27">
      <c r="A95" s="217" t="s">
        <v>88</v>
      </c>
      <c r="B95" s="217" t="s">
        <v>88</v>
      </c>
      <c r="C95" s="217" t="s">
        <v>223</v>
      </c>
      <c r="D95" s="154"/>
      <c r="E95" s="154"/>
      <c r="F95" s="152">
        <v>56000</v>
      </c>
      <c r="G95" s="152">
        <v>56000</v>
      </c>
      <c r="H95" s="152">
        <v>56000</v>
      </c>
      <c r="I95" s="155">
        <v>5752.25</v>
      </c>
      <c r="J95" s="155">
        <v>11571.33</v>
      </c>
      <c r="K95" s="155">
        <v>17413.63</v>
      </c>
      <c r="L95" s="157">
        <v>17778.29</v>
      </c>
      <c r="M95" s="157">
        <v>20505.45</v>
      </c>
      <c r="N95" s="157">
        <v>23661.55</v>
      </c>
      <c r="O95" s="157">
        <v>25584.78</v>
      </c>
      <c r="P95" s="157">
        <v>30402.44</v>
      </c>
      <c r="Q95" s="157"/>
      <c r="R95" s="158"/>
      <c r="S95" s="158"/>
      <c r="T95" s="158"/>
      <c r="U95" s="158"/>
      <c r="W95" s="148" t="b">
        <f>ISNA(MATCH($B95,alte_Titel!$A$5:$A$135,0))</f>
        <v>0</v>
      </c>
      <c r="Z95" s="152">
        <v>56000</v>
      </c>
    </row>
    <row r="96" spans="1:27">
      <c r="A96" s="217" t="s">
        <v>89</v>
      </c>
      <c r="B96" s="217" t="s">
        <v>89</v>
      </c>
      <c r="C96" s="217" t="s">
        <v>224</v>
      </c>
      <c r="D96" s="154">
        <v>3500</v>
      </c>
      <c r="E96" s="154">
        <v>1337.5</v>
      </c>
      <c r="F96" s="152">
        <v>2000</v>
      </c>
      <c r="G96" s="152">
        <v>2000</v>
      </c>
      <c r="H96" s="152">
        <v>2000</v>
      </c>
      <c r="I96" s="155">
        <v>18</v>
      </c>
      <c r="J96" s="155">
        <v>18</v>
      </c>
      <c r="K96" s="155">
        <v>18</v>
      </c>
      <c r="L96" s="157">
        <v>51</v>
      </c>
      <c r="M96" s="157">
        <v>51</v>
      </c>
      <c r="N96" s="157">
        <v>85.5</v>
      </c>
      <c r="O96" s="157">
        <v>85.5</v>
      </c>
      <c r="P96" s="157">
        <v>121.5</v>
      </c>
      <c r="Q96" s="157"/>
      <c r="R96" s="158"/>
      <c r="S96" s="158"/>
      <c r="T96" s="158"/>
      <c r="U96" s="158"/>
      <c r="W96" s="148" t="b">
        <f>ISNA(MATCH($B96,alte_Titel!$A$5:$A$135,0))</f>
        <v>0</v>
      </c>
      <c r="Z96" s="152">
        <v>2000</v>
      </c>
    </row>
    <row r="97" spans="1:26">
      <c r="A97" s="217" t="s">
        <v>225</v>
      </c>
      <c r="B97" s="217" t="s">
        <v>88</v>
      </c>
      <c r="C97" s="217" t="s">
        <v>226</v>
      </c>
      <c r="D97" s="154"/>
      <c r="E97" s="154"/>
      <c r="F97" s="152">
        <v>21000</v>
      </c>
      <c r="G97" s="152">
        <v>21000</v>
      </c>
      <c r="H97" s="152">
        <v>21000</v>
      </c>
      <c r="I97" s="155">
        <v>48</v>
      </c>
      <c r="J97" s="155">
        <v>271.8</v>
      </c>
      <c r="K97" s="155">
        <v>2155.8000000000002</v>
      </c>
      <c r="L97" s="157">
        <v>2098.1999999999998</v>
      </c>
      <c r="M97" s="157">
        <v>3370.2</v>
      </c>
      <c r="N97" s="157">
        <v>4579.2</v>
      </c>
      <c r="O97" s="157">
        <v>6235.4</v>
      </c>
      <c r="P97" s="157">
        <v>6671.4</v>
      </c>
      <c r="Q97" s="157"/>
      <c r="R97" s="158"/>
      <c r="S97" s="158"/>
      <c r="T97" s="158"/>
      <c r="U97" s="158"/>
      <c r="W97" s="148" t="b">
        <f>ISNA(MATCH($B97,alte_Titel!$A$5:$A$135,0))</f>
        <v>0</v>
      </c>
      <c r="Z97" s="152">
        <v>21000</v>
      </c>
    </row>
    <row r="98" spans="1:26">
      <c r="A98" s="217" t="s">
        <v>227</v>
      </c>
      <c r="B98" s="217" t="s">
        <v>88</v>
      </c>
      <c r="C98" s="217" t="s">
        <v>228</v>
      </c>
      <c r="D98" s="154"/>
      <c r="E98" s="154"/>
      <c r="F98" s="152">
        <v>7500</v>
      </c>
      <c r="G98" s="152">
        <v>10000</v>
      </c>
      <c r="H98" s="152">
        <v>10000</v>
      </c>
      <c r="I98" s="155">
        <v>140.5</v>
      </c>
      <c r="J98" s="155">
        <v>1050.4100000000001</v>
      </c>
      <c r="K98" s="155">
        <v>4138.37</v>
      </c>
      <c r="L98" s="157">
        <v>5359.37</v>
      </c>
      <c r="M98" s="157">
        <v>6036.17</v>
      </c>
      <c r="N98" s="157">
        <v>6952.42</v>
      </c>
      <c r="O98" s="157">
        <v>8419.59</v>
      </c>
      <c r="P98" s="157">
        <v>10157.74</v>
      </c>
      <c r="Q98" s="157"/>
      <c r="R98" s="158"/>
      <c r="S98" s="158"/>
      <c r="T98" s="158"/>
      <c r="U98" s="158"/>
      <c r="W98" s="148" t="b">
        <f>ISNA(MATCH($B98,alte_Titel!$A$5:$A$135,0))</f>
        <v>0</v>
      </c>
      <c r="Z98" s="152">
        <v>10000</v>
      </c>
    </row>
    <row r="99" spans="1:26">
      <c r="A99" s="224" t="s">
        <v>229</v>
      </c>
      <c r="B99" s="224" t="s">
        <v>89</v>
      </c>
      <c r="C99" s="224" t="s">
        <v>230</v>
      </c>
      <c r="D99" s="173"/>
      <c r="E99" s="174"/>
      <c r="F99" s="152">
        <v>1000</v>
      </c>
      <c r="G99" s="175">
        <v>1500</v>
      </c>
      <c r="H99" s="175">
        <v>1500</v>
      </c>
      <c r="I99" s="176">
        <v>190</v>
      </c>
      <c r="J99" s="176">
        <v>271.95</v>
      </c>
      <c r="K99" s="155">
        <v>431.95</v>
      </c>
      <c r="L99" s="157">
        <v>431.95</v>
      </c>
      <c r="M99" s="157">
        <v>431.95</v>
      </c>
      <c r="N99" s="157">
        <v>431.95</v>
      </c>
      <c r="O99" s="157">
        <v>431.95</v>
      </c>
      <c r="P99" s="157">
        <v>510.95</v>
      </c>
      <c r="Q99" s="157"/>
      <c r="R99" s="158"/>
      <c r="S99" s="158"/>
      <c r="T99" s="158"/>
      <c r="U99" s="158"/>
      <c r="W99" s="148" t="b">
        <f>ISNA(MATCH($B99,alte_Titel!$A$5:$A$135,0))</f>
        <v>0</v>
      </c>
      <c r="Z99" s="175">
        <v>1500</v>
      </c>
    </row>
    <row r="100" spans="1:26">
      <c r="A100" s="225" t="s">
        <v>231</v>
      </c>
      <c r="B100" s="225" t="s">
        <v>88</v>
      </c>
      <c r="C100" s="225" t="s">
        <v>232</v>
      </c>
      <c r="D100" s="177"/>
      <c r="E100" s="178"/>
      <c r="F100" s="152">
        <v>4000</v>
      </c>
      <c r="G100" s="175">
        <v>5000</v>
      </c>
      <c r="H100" s="175">
        <v>5000</v>
      </c>
      <c r="I100" s="179">
        <v>612</v>
      </c>
      <c r="J100" s="179">
        <v>705.2</v>
      </c>
      <c r="K100" s="155">
        <v>865.2</v>
      </c>
      <c r="L100" s="157">
        <v>994</v>
      </c>
      <c r="M100" s="157">
        <v>1236.0999999999999</v>
      </c>
      <c r="N100" s="157">
        <v>1757.1</v>
      </c>
      <c r="O100" s="157">
        <v>1901.1</v>
      </c>
      <c r="P100" s="157">
        <v>2085.1</v>
      </c>
      <c r="Q100" s="157"/>
      <c r="R100" s="158"/>
      <c r="S100" s="158"/>
      <c r="T100" s="158"/>
      <c r="U100" s="158"/>
      <c r="W100" s="148" t="b">
        <f>ISNA(MATCH($B100,alte_Titel!$A$5:$A$135,0))</f>
        <v>0</v>
      </c>
      <c r="Z100" s="175">
        <v>5000</v>
      </c>
    </row>
    <row r="101" spans="1:26">
      <c r="A101" s="225" t="s">
        <v>233</v>
      </c>
      <c r="B101" s="225" t="s">
        <v>88</v>
      </c>
      <c r="C101" s="225" t="s">
        <v>234</v>
      </c>
      <c r="D101" s="177"/>
      <c r="E101" s="178"/>
      <c r="F101" s="152">
        <v>4000</v>
      </c>
      <c r="G101" s="175">
        <v>4000</v>
      </c>
      <c r="H101" s="152">
        <v>4000</v>
      </c>
      <c r="I101" s="179">
        <v>0</v>
      </c>
      <c r="J101" s="179">
        <v>0</v>
      </c>
      <c r="K101" s="155">
        <v>0</v>
      </c>
      <c r="L101" s="157">
        <v>0</v>
      </c>
      <c r="M101" s="157">
        <v>0</v>
      </c>
      <c r="N101" s="157">
        <v>0</v>
      </c>
      <c r="O101" s="157">
        <v>0</v>
      </c>
      <c r="P101" s="157">
        <v>0</v>
      </c>
      <c r="Q101" s="157"/>
      <c r="R101" s="158"/>
      <c r="S101" s="158"/>
      <c r="T101" s="158"/>
      <c r="U101" s="158"/>
      <c r="W101" s="148" t="b">
        <f>ISNA(MATCH($B101,alte_Titel!$A$5:$A$135,0))</f>
        <v>0</v>
      </c>
      <c r="Z101" s="152">
        <v>4000</v>
      </c>
    </row>
    <row r="102" spans="1:26">
      <c r="A102" s="225" t="s">
        <v>235</v>
      </c>
      <c r="B102" s="225" t="s">
        <v>89</v>
      </c>
      <c r="C102" s="225" t="s">
        <v>236</v>
      </c>
      <c r="D102" s="177"/>
      <c r="E102" s="178"/>
      <c r="F102" s="152">
        <v>500</v>
      </c>
      <c r="G102" s="175">
        <v>500</v>
      </c>
      <c r="H102" s="152">
        <v>500</v>
      </c>
      <c r="I102" s="179">
        <v>0</v>
      </c>
      <c r="J102" s="179">
        <v>0</v>
      </c>
      <c r="K102" s="155">
        <v>0</v>
      </c>
      <c r="L102" s="157">
        <v>0</v>
      </c>
      <c r="M102" s="157">
        <v>0</v>
      </c>
      <c r="N102" s="157">
        <v>0</v>
      </c>
      <c r="O102" s="157">
        <v>0</v>
      </c>
      <c r="P102" s="157">
        <v>0</v>
      </c>
      <c r="Q102" s="157"/>
      <c r="R102" s="158"/>
      <c r="S102" s="158"/>
      <c r="T102" s="158"/>
      <c r="U102" s="158"/>
      <c r="W102" s="148" t="b">
        <f>ISNA(MATCH($B102,alte_Titel!$A$5:$A$135,0))</f>
        <v>0</v>
      </c>
      <c r="Z102" s="152">
        <v>500</v>
      </c>
    </row>
    <row r="103" spans="1:26">
      <c r="A103" s="226" t="s">
        <v>237</v>
      </c>
      <c r="B103" s="226" t="s">
        <v>88</v>
      </c>
      <c r="C103" s="226" t="s">
        <v>238</v>
      </c>
      <c r="D103" s="180"/>
      <c r="E103" s="181"/>
      <c r="F103" s="152">
        <v>2000</v>
      </c>
      <c r="G103" s="175">
        <v>2000</v>
      </c>
      <c r="H103" s="152">
        <v>2000</v>
      </c>
      <c r="I103" s="182">
        <v>0</v>
      </c>
      <c r="J103" s="182">
        <v>0</v>
      </c>
      <c r="K103" s="155">
        <v>0</v>
      </c>
      <c r="L103" s="157">
        <v>0</v>
      </c>
      <c r="M103" s="157">
        <v>0</v>
      </c>
      <c r="N103" s="157">
        <v>0</v>
      </c>
      <c r="O103" s="157">
        <v>0</v>
      </c>
      <c r="P103" s="157">
        <v>0</v>
      </c>
      <c r="Q103" s="157"/>
      <c r="R103" s="158"/>
      <c r="S103" s="158"/>
      <c r="T103" s="158"/>
      <c r="U103" s="158"/>
      <c r="W103" s="148" t="b">
        <f>ISNA(MATCH($B103,alte_Titel!$A$5:$A$135,0))</f>
        <v>0</v>
      </c>
      <c r="Z103" s="152">
        <v>2000</v>
      </c>
    </row>
    <row r="104" spans="1:26" s="95" customFormat="1">
      <c r="A104" s="144" t="s">
        <v>559</v>
      </c>
      <c r="B104" s="144"/>
      <c r="C104" s="144" t="s">
        <v>239</v>
      </c>
      <c r="D104" s="154">
        <v>30000</v>
      </c>
      <c r="E104" s="154">
        <v>19035.669999999998</v>
      </c>
      <c r="F104" s="152"/>
      <c r="G104" s="152"/>
      <c r="H104" s="152"/>
      <c r="I104" s="166"/>
      <c r="J104" s="166"/>
      <c r="K104" s="166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47"/>
      <c r="W104" s="148" t="b">
        <f>ISNA(MATCH($B104,alte_Titel!$A$5:$A$135,0))</f>
        <v>1</v>
      </c>
      <c r="X104" s="149"/>
      <c r="Y104" s="149"/>
      <c r="Z104" s="152"/>
    </row>
    <row r="105" spans="1:26">
      <c r="A105" s="227" t="s">
        <v>90</v>
      </c>
      <c r="B105" s="227" t="s">
        <v>90</v>
      </c>
      <c r="C105" s="227" t="s">
        <v>240</v>
      </c>
      <c r="D105" s="183"/>
      <c r="E105" s="184"/>
      <c r="F105" s="152">
        <v>18000</v>
      </c>
      <c r="G105" s="152">
        <v>18000</v>
      </c>
      <c r="H105" s="152">
        <v>18000</v>
      </c>
      <c r="I105" s="185">
        <v>1127.19</v>
      </c>
      <c r="J105" s="185">
        <v>4021.54</v>
      </c>
      <c r="K105" s="155">
        <v>6585.65</v>
      </c>
      <c r="L105" s="157">
        <v>8707.58</v>
      </c>
      <c r="M105" s="157">
        <v>9408.83</v>
      </c>
      <c r="N105" s="157">
        <v>12291.41</v>
      </c>
      <c r="O105" s="157">
        <v>14737.03</v>
      </c>
      <c r="P105" s="157">
        <v>15460.6</v>
      </c>
      <c r="Q105" s="157"/>
      <c r="R105" s="158"/>
      <c r="S105" s="158"/>
      <c r="T105" s="158"/>
      <c r="U105" s="158"/>
      <c r="W105" s="148" t="b">
        <f>ISNA(MATCH($B105,alte_Titel!$A$5:$A$135,0))</f>
        <v>0</v>
      </c>
      <c r="Z105" s="152">
        <v>21000</v>
      </c>
    </row>
    <row r="106" spans="1:26">
      <c r="A106" s="227" t="s">
        <v>91</v>
      </c>
      <c r="B106" s="227" t="s">
        <v>91</v>
      </c>
      <c r="C106" s="227" t="s">
        <v>241</v>
      </c>
      <c r="D106" s="156">
        <v>2000</v>
      </c>
      <c r="E106" s="154">
        <v>560</v>
      </c>
      <c r="F106" s="152">
        <v>2000</v>
      </c>
      <c r="G106" s="152">
        <v>2000</v>
      </c>
      <c r="H106" s="152">
        <v>2000</v>
      </c>
      <c r="I106" s="185">
        <v>0</v>
      </c>
      <c r="J106" s="185">
        <v>80</v>
      </c>
      <c r="K106" s="155">
        <v>80</v>
      </c>
      <c r="L106" s="157">
        <v>80</v>
      </c>
      <c r="M106" s="157">
        <v>80</v>
      </c>
      <c r="N106" s="157">
        <v>80</v>
      </c>
      <c r="O106" s="157">
        <v>80</v>
      </c>
      <c r="P106" s="157">
        <v>240</v>
      </c>
      <c r="Q106" s="157"/>
      <c r="R106" s="158"/>
      <c r="S106" s="158"/>
      <c r="T106" s="158"/>
      <c r="U106" s="158"/>
      <c r="W106" s="148" t="b">
        <f>ISNA(MATCH($B106,alte_Titel!$A$5:$A$135,0))</f>
        <v>0</v>
      </c>
      <c r="Z106" s="152">
        <v>2000</v>
      </c>
    </row>
    <row r="107" spans="1:26">
      <c r="A107" s="227" t="s">
        <v>242</v>
      </c>
      <c r="B107" s="227" t="s">
        <v>90</v>
      </c>
      <c r="C107" s="227" t="s">
        <v>529</v>
      </c>
      <c r="D107" s="183"/>
      <c r="E107" s="184"/>
      <c r="F107" s="152">
        <v>7000</v>
      </c>
      <c r="G107" s="152">
        <v>7000</v>
      </c>
      <c r="H107" s="152">
        <v>7000</v>
      </c>
      <c r="I107" s="185">
        <v>725.1</v>
      </c>
      <c r="J107" s="185">
        <v>1015.1</v>
      </c>
      <c r="K107" s="155">
        <v>2011.2</v>
      </c>
      <c r="L107" s="157">
        <v>3732.72</v>
      </c>
      <c r="M107" s="157">
        <v>4059.72</v>
      </c>
      <c r="N107" s="157">
        <v>4508.57</v>
      </c>
      <c r="O107" s="157">
        <v>4802.57</v>
      </c>
      <c r="P107" s="157">
        <v>5742.57</v>
      </c>
      <c r="Q107" s="157"/>
      <c r="R107" s="158"/>
      <c r="S107" s="158"/>
      <c r="T107" s="158"/>
      <c r="U107" s="158"/>
      <c r="W107" s="148" t="b">
        <f>ISNA(MATCH($B107,alte_Titel!$A$5:$A$135,0))</f>
        <v>0</v>
      </c>
      <c r="Z107" s="152">
        <v>7000</v>
      </c>
    </row>
    <row r="108" spans="1:26" s="95" customFormat="1">
      <c r="A108" s="144" t="s">
        <v>563</v>
      </c>
      <c r="B108" s="144"/>
      <c r="C108" s="144" t="s">
        <v>255</v>
      </c>
      <c r="D108" s="154">
        <v>8000</v>
      </c>
      <c r="E108" s="154">
        <v>2350.7800000000002</v>
      </c>
      <c r="F108" s="152"/>
      <c r="G108" s="152"/>
      <c r="H108" s="152"/>
      <c r="I108" s="166"/>
      <c r="J108" s="166"/>
      <c r="K108" s="166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47"/>
      <c r="W108" s="148" t="b">
        <f>ISNA(MATCH($B108,alte_Titel!$A$5:$A$135,0))</f>
        <v>1</v>
      </c>
      <c r="X108" s="149"/>
      <c r="Y108" s="149"/>
      <c r="Z108" s="152"/>
    </row>
    <row r="109" spans="1:26">
      <c r="A109" s="227" t="s">
        <v>92</v>
      </c>
      <c r="B109" s="227" t="s">
        <v>92</v>
      </c>
      <c r="C109" s="227" t="s">
        <v>243</v>
      </c>
      <c r="D109" s="183"/>
      <c r="E109" s="184"/>
      <c r="F109" s="152">
        <v>300</v>
      </c>
      <c r="G109" s="152">
        <v>300</v>
      </c>
      <c r="H109" s="152">
        <v>1000</v>
      </c>
      <c r="I109" s="185">
        <v>205.57</v>
      </c>
      <c r="J109" s="185">
        <v>206.83</v>
      </c>
      <c r="K109" s="155">
        <v>561.73</v>
      </c>
      <c r="L109" s="157">
        <v>561.73</v>
      </c>
      <c r="M109" s="157">
        <v>561.73</v>
      </c>
      <c r="N109" s="157">
        <v>561.73</v>
      </c>
      <c r="O109" s="157">
        <v>561.73</v>
      </c>
      <c r="P109" s="157">
        <v>561.73</v>
      </c>
      <c r="Q109" s="157"/>
      <c r="R109" s="158"/>
      <c r="S109" s="158"/>
      <c r="T109" s="158"/>
      <c r="U109" s="158"/>
      <c r="W109" s="148" t="b">
        <f>ISNA(MATCH($B109,alte_Titel!$A$5:$A$135,0))</f>
        <v>0</v>
      </c>
      <c r="Z109" s="152">
        <v>1000</v>
      </c>
    </row>
    <row r="110" spans="1:26">
      <c r="A110" s="227" t="s">
        <v>93</v>
      </c>
      <c r="B110" s="227" t="s">
        <v>93</v>
      </c>
      <c r="C110" s="227" t="s">
        <v>244</v>
      </c>
      <c r="D110" s="156">
        <v>300</v>
      </c>
      <c r="E110" s="154">
        <v>27.5</v>
      </c>
      <c r="F110" s="152">
        <v>100</v>
      </c>
      <c r="G110" s="152">
        <v>100</v>
      </c>
      <c r="H110" s="152">
        <v>100</v>
      </c>
      <c r="I110" s="185">
        <v>0</v>
      </c>
      <c r="J110" s="185">
        <v>0</v>
      </c>
      <c r="K110" s="155">
        <v>0</v>
      </c>
      <c r="L110" s="157">
        <v>0</v>
      </c>
      <c r="M110" s="157">
        <v>0</v>
      </c>
      <c r="N110" s="157">
        <v>0</v>
      </c>
      <c r="O110" s="157">
        <v>0</v>
      </c>
      <c r="P110" s="157">
        <v>0</v>
      </c>
      <c r="Q110" s="157"/>
      <c r="R110" s="158"/>
      <c r="S110" s="158"/>
      <c r="T110" s="158"/>
      <c r="U110" s="158"/>
      <c r="W110" s="148" t="b">
        <f>ISNA(MATCH($B110,alte_Titel!$A$5:$A$135,0))</f>
        <v>0</v>
      </c>
      <c r="Z110" s="152">
        <v>100</v>
      </c>
    </row>
    <row r="111" spans="1:26">
      <c r="A111" s="227" t="s">
        <v>245</v>
      </c>
      <c r="B111" s="227" t="s">
        <v>92</v>
      </c>
      <c r="C111" s="227" t="s">
        <v>246</v>
      </c>
      <c r="D111" s="156"/>
      <c r="E111" s="184"/>
      <c r="F111" s="152">
        <v>100</v>
      </c>
      <c r="G111" s="152">
        <v>100</v>
      </c>
      <c r="H111" s="152">
        <v>100</v>
      </c>
      <c r="I111" s="185">
        <v>0</v>
      </c>
      <c r="J111" s="185">
        <v>0</v>
      </c>
      <c r="K111" s="155">
        <v>0</v>
      </c>
      <c r="L111" s="157">
        <v>0</v>
      </c>
      <c r="M111" s="157">
        <v>0</v>
      </c>
      <c r="N111" s="157">
        <v>0</v>
      </c>
      <c r="O111" s="157">
        <v>0</v>
      </c>
      <c r="P111" s="157">
        <v>0</v>
      </c>
      <c r="Q111" s="157"/>
      <c r="R111" s="158"/>
      <c r="S111" s="158"/>
      <c r="T111" s="158"/>
      <c r="U111" s="158"/>
      <c r="W111" s="148" t="b">
        <f>ISNA(MATCH($B111,alte_Titel!$A$5:$A$135,0))</f>
        <v>0</v>
      </c>
      <c r="Z111" s="152">
        <v>100</v>
      </c>
    </row>
    <row r="112" spans="1:26">
      <c r="A112" s="227" t="s">
        <v>247</v>
      </c>
      <c r="B112" s="227" t="s">
        <v>92</v>
      </c>
      <c r="C112" s="227" t="s">
        <v>248</v>
      </c>
      <c r="D112" s="156"/>
      <c r="E112" s="184"/>
      <c r="F112" s="152">
        <v>2000</v>
      </c>
      <c r="G112" s="152">
        <v>2000</v>
      </c>
      <c r="H112" s="152">
        <v>2000</v>
      </c>
      <c r="I112" s="185">
        <v>0</v>
      </c>
      <c r="J112" s="185">
        <v>0</v>
      </c>
      <c r="K112" s="155">
        <v>0</v>
      </c>
      <c r="L112" s="157">
        <v>0</v>
      </c>
      <c r="M112" s="157">
        <v>0</v>
      </c>
      <c r="N112" s="157">
        <v>0</v>
      </c>
      <c r="O112" s="157">
        <v>0</v>
      </c>
      <c r="P112" s="157">
        <v>0</v>
      </c>
      <c r="Q112" s="157"/>
      <c r="R112" s="158"/>
      <c r="S112" s="158"/>
      <c r="T112" s="158"/>
      <c r="U112" s="158"/>
      <c r="W112" s="148" t="b">
        <f>ISNA(MATCH($B112,alte_Titel!$A$5:$A$135,0))</f>
        <v>0</v>
      </c>
      <c r="Z112" s="152">
        <v>2000</v>
      </c>
    </row>
    <row r="113" spans="1:27">
      <c r="A113" s="227" t="s">
        <v>249</v>
      </c>
      <c r="B113" s="227" t="s">
        <v>93</v>
      </c>
      <c r="C113" s="227" t="s">
        <v>250</v>
      </c>
      <c r="D113" s="156"/>
      <c r="E113" s="184"/>
      <c r="F113" s="152">
        <v>500</v>
      </c>
      <c r="G113" s="152">
        <v>500</v>
      </c>
      <c r="H113" s="152">
        <v>500</v>
      </c>
      <c r="I113" s="185">
        <v>0</v>
      </c>
      <c r="J113" s="185">
        <v>0</v>
      </c>
      <c r="K113" s="155">
        <v>0</v>
      </c>
      <c r="L113" s="157">
        <v>0</v>
      </c>
      <c r="M113" s="157">
        <v>0</v>
      </c>
      <c r="N113" s="157">
        <v>0</v>
      </c>
      <c r="O113" s="157">
        <v>0</v>
      </c>
      <c r="P113" s="157">
        <v>0</v>
      </c>
      <c r="Q113" s="157"/>
      <c r="R113" s="158"/>
      <c r="S113" s="158"/>
      <c r="T113" s="158"/>
      <c r="U113" s="158"/>
      <c r="W113" s="148" t="b">
        <f>ISNA(MATCH($B113,alte_Titel!$A$5:$A$135,0))</f>
        <v>0</v>
      </c>
      <c r="Z113" s="152">
        <v>500</v>
      </c>
    </row>
    <row r="114" spans="1:27">
      <c r="A114" s="227" t="s">
        <v>251</v>
      </c>
      <c r="B114" s="227" t="s">
        <v>92</v>
      </c>
      <c r="C114" s="227" t="s">
        <v>252</v>
      </c>
      <c r="D114" s="156"/>
      <c r="E114" s="184"/>
      <c r="F114" s="152">
        <v>1500</v>
      </c>
      <c r="G114" s="152">
        <v>1500</v>
      </c>
      <c r="H114" s="152">
        <v>1500</v>
      </c>
      <c r="I114" s="185">
        <v>0</v>
      </c>
      <c r="J114" s="185">
        <v>0</v>
      </c>
      <c r="K114" s="155">
        <v>0</v>
      </c>
      <c r="L114" s="157">
        <v>0</v>
      </c>
      <c r="M114" s="157">
        <v>0</v>
      </c>
      <c r="N114" s="157">
        <v>0</v>
      </c>
      <c r="O114" s="157">
        <v>0</v>
      </c>
      <c r="P114" s="157">
        <v>0</v>
      </c>
      <c r="Q114" s="157"/>
      <c r="R114" s="158"/>
      <c r="S114" s="158"/>
      <c r="T114" s="158"/>
      <c r="U114" s="158"/>
      <c r="W114" s="148" t="b">
        <f>ISNA(MATCH($B114,alte_Titel!$A$5:$A$135,0))</f>
        <v>0</v>
      </c>
      <c r="Z114" s="152">
        <v>1500</v>
      </c>
    </row>
    <row r="115" spans="1:27" s="95" customFormat="1">
      <c r="A115" s="144" t="s">
        <v>567</v>
      </c>
      <c r="B115" s="144"/>
      <c r="C115" s="144" t="s">
        <v>254</v>
      </c>
      <c r="D115" s="154"/>
      <c r="E115" s="154"/>
      <c r="F115" s="152"/>
      <c r="G115" s="152"/>
      <c r="H115" s="152"/>
      <c r="I115" s="166"/>
      <c r="J115" s="166"/>
      <c r="K115" s="166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47"/>
      <c r="W115" s="148" t="b">
        <f>ISNA(MATCH($B115,alte_Titel!$A$5:$A$135,0))</f>
        <v>1</v>
      </c>
      <c r="X115" s="149"/>
      <c r="Y115" s="149"/>
      <c r="Z115" s="152"/>
    </row>
    <row r="116" spans="1:27">
      <c r="A116" s="217" t="s">
        <v>256</v>
      </c>
      <c r="B116" s="217" t="s">
        <v>253</v>
      </c>
      <c r="C116" s="217" t="s">
        <v>257</v>
      </c>
      <c r="D116" s="156"/>
      <c r="E116" s="154"/>
      <c r="F116" s="152">
        <v>4700</v>
      </c>
      <c r="G116" s="152">
        <v>4700</v>
      </c>
      <c r="H116" s="152">
        <v>4700</v>
      </c>
      <c r="I116" s="155">
        <v>0</v>
      </c>
      <c r="J116" s="155">
        <v>154.4</v>
      </c>
      <c r="K116" s="155">
        <v>154.4</v>
      </c>
      <c r="L116" s="157">
        <v>154.4</v>
      </c>
      <c r="M116" s="157">
        <v>154.4</v>
      </c>
      <c r="N116" s="157">
        <v>187.1</v>
      </c>
      <c r="O116" s="157">
        <v>539.6</v>
      </c>
      <c r="P116" s="157">
        <v>1831.6</v>
      </c>
      <c r="Q116" s="157"/>
      <c r="R116" s="158"/>
      <c r="S116" s="158"/>
      <c r="T116" s="158"/>
      <c r="U116" s="158"/>
      <c r="W116" s="148" t="b">
        <f>ISNA(MATCH($B116,alte_Titel!$A$5:$A$135,0))</f>
        <v>0</v>
      </c>
      <c r="Z116" s="152">
        <v>4700</v>
      </c>
    </row>
    <row r="117" spans="1:27">
      <c r="A117" s="217" t="s">
        <v>258</v>
      </c>
      <c r="B117" s="217" t="s">
        <v>253</v>
      </c>
      <c r="C117" s="217" t="s">
        <v>259</v>
      </c>
      <c r="D117" s="156">
        <v>500</v>
      </c>
      <c r="E117" s="154">
        <v>988.85</v>
      </c>
      <c r="F117" s="152">
        <v>300</v>
      </c>
      <c r="G117" s="152">
        <v>300</v>
      </c>
      <c r="H117" s="152">
        <v>300</v>
      </c>
      <c r="I117" s="155">
        <v>0</v>
      </c>
      <c r="J117" s="155">
        <v>0</v>
      </c>
      <c r="K117" s="155">
        <v>0</v>
      </c>
      <c r="L117" s="157">
        <v>0</v>
      </c>
      <c r="M117" s="157">
        <v>0</v>
      </c>
      <c r="N117" s="157">
        <v>0</v>
      </c>
      <c r="O117" s="157">
        <v>0</v>
      </c>
      <c r="P117" s="157">
        <v>0</v>
      </c>
      <c r="Q117" s="157"/>
      <c r="R117" s="158"/>
      <c r="S117" s="158"/>
      <c r="T117" s="158"/>
      <c r="U117" s="158"/>
      <c r="W117" s="148" t="b">
        <f>ISNA(MATCH($B117,alte_Titel!$A$5:$A$135,0))</f>
        <v>0</v>
      </c>
      <c r="Z117" s="152">
        <v>300</v>
      </c>
    </row>
    <row r="118" spans="1:27" s="95" customFormat="1">
      <c r="A118" s="144" t="s">
        <v>569</v>
      </c>
      <c r="B118" s="144"/>
      <c r="C118" s="144" t="s">
        <v>261</v>
      </c>
      <c r="D118" s="154">
        <v>20000</v>
      </c>
      <c r="E118" s="154">
        <v>14582.43</v>
      </c>
      <c r="F118" s="152"/>
      <c r="G118" s="152"/>
      <c r="H118" s="152"/>
      <c r="I118" s="166"/>
      <c r="J118" s="166"/>
      <c r="K118" s="166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47"/>
      <c r="W118" s="148" t="b">
        <f>ISNA(MATCH($B118,alte_Titel!$A$5:$A$135,0))</f>
        <v>1</v>
      </c>
      <c r="X118" s="149"/>
      <c r="Y118" s="149"/>
      <c r="Z118" s="152"/>
    </row>
    <row r="119" spans="1:27">
      <c r="A119" s="217" t="s">
        <v>262</v>
      </c>
      <c r="B119" s="217" t="s">
        <v>260</v>
      </c>
      <c r="C119" s="217" t="s">
        <v>263</v>
      </c>
      <c r="D119" s="156"/>
      <c r="E119" s="154"/>
      <c r="F119" s="152">
        <v>3000</v>
      </c>
      <c r="G119" s="152">
        <v>3000</v>
      </c>
      <c r="H119" s="152">
        <v>3000</v>
      </c>
      <c r="I119" s="155">
        <v>852.3</v>
      </c>
      <c r="J119" s="155">
        <v>1095.25</v>
      </c>
      <c r="K119" s="155">
        <v>1577.12</v>
      </c>
      <c r="L119" s="157">
        <v>1806.31</v>
      </c>
      <c r="M119" s="157">
        <v>2523.5</v>
      </c>
      <c r="N119" s="157">
        <v>3495.37</v>
      </c>
      <c r="O119" s="157">
        <v>3495.37</v>
      </c>
      <c r="P119" s="157">
        <v>3829.06</v>
      </c>
      <c r="Q119" s="157"/>
      <c r="R119" s="158"/>
      <c r="S119" s="158"/>
      <c r="T119" s="158"/>
      <c r="U119" s="158"/>
      <c r="W119" s="148" t="b">
        <f>ISNA(MATCH($B119,alte_Titel!$A$5:$A$135,0))</f>
        <v>0</v>
      </c>
      <c r="Z119" s="152">
        <v>3000</v>
      </c>
      <c r="AA119" s="4" t="s">
        <v>706</v>
      </c>
    </row>
    <row r="120" spans="1:27">
      <c r="A120" s="217" t="s">
        <v>264</v>
      </c>
      <c r="B120" s="217" t="s">
        <v>260</v>
      </c>
      <c r="C120" s="217" t="s">
        <v>265</v>
      </c>
      <c r="D120" s="156"/>
      <c r="E120" s="154"/>
      <c r="F120" s="152">
        <v>12000</v>
      </c>
      <c r="G120" s="152">
        <v>12000</v>
      </c>
      <c r="H120" s="152">
        <v>12000</v>
      </c>
      <c r="I120" s="155">
        <v>797.5</v>
      </c>
      <c r="J120" s="155">
        <v>797.5</v>
      </c>
      <c r="K120" s="155">
        <v>2518.1</v>
      </c>
      <c r="L120" s="157">
        <v>2640</v>
      </c>
      <c r="M120" s="157">
        <v>3774.67</v>
      </c>
      <c r="N120" s="157">
        <v>3848.23</v>
      </c>
      <c r="O120" s="157">
        <v>4809.43</v>
      </c>
      <c r="P120" s="157">
        <v>4956.43</v>
      </c>
      <c r="Q120" s="157"/>
      <c r="R120" s="158"/>
      <c r="S120" s="158"/>
      <c r="T120" s="158"/>
      <c r="U120" s="158"/>
      <c r="W120" s="148" t="b">
        <f>ISNA(MATCH($B120,alte_Titel!$A$5:$A$135,0))</f>
        <v>0</v>
      </c>
      <c r="Z120" s="152">
        <v>12000</v>
      </c>
    </row>
    <row r="121" spans="1:27">
      <c r="A121" s="217" t="s">
        <v>266</v>
      </c>
      <c r="B121" s="217" t="s">
        <v>260</v>
      </c>
      <c r="C121" s="217" t="s">
        <v>267</v>
      </c>
      <c r="D121" s="156"/>
      <c r="E121" s="154"/>
      <c r="F121" s="152">
        <v>1000</v>
      </c>
      <c r="G121" s="152">
        <v>1000</v>
      </c>
      <c r="H121" s="152">
        <v>1000</v>
      </c>
      <c r="I121" s="155">
        <v>0</v>
      </c>
      <c r="J121" s="155">
        <v>0</v>
      </c>
      <c r="K121" s="155">
        <v>0</v>
      </c>
      <c r="L121" s="157">
        <v>0</v>
      </c>
      <c r="M121" s="157">
        <v>0</v>
      </c>
      <c r="N121" s="157">
        <v>0</v>
      </c>
      <c r="O121" s="157">
        <v>0</v>
      </c>
      <c r="P121" s="157">
        <v>0</v>
      </c>
      <c r="Q121" s="157"/>
      <c r="R121" s="158"/>
      <c r="S121" s="158"/>
      <c r="T121" s="158"/>
      <c r="U121" s="158"/>
      <c r="W121" s="148" t="b">
        <f>ISNA(MATCH($B121,alte_Titel!$A$5:$A$135,0))</f>
        <v>0</v>
      </c>
      <c r="Z121" s="152">
        <v>1000</v>
      </c>
    </row>
    <row r="122" spans="1:27" s="95" customFormat="1">
      <c r="A122" s="144" t="s">
        <v>571</v>
      </c>
      <c r="B122" s="144"/>
      <c r="C122" s="144" t="s">
        <v>269</v>
      </c>
      <c r="D122" s="154">
        <v>330000</v>
      </c>
      <c r="E122" s="154">
        <v>319363.3</v>
      </c>
      <c r="F122" s="152"/>
      <c r="G122" s="152"/>
      <c r="H122" s="152"/>
      <c r="I122" s="166"/>
      <c r="J122" s="166"/>
      <c r="K122" s="166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47"/>
      <c r="W122" s="148" t="b">
        <f>ISNA(MATCH($B122,alte_Titel!$A$5:$A$135,0))</f>
        <v>1</v>
      </c>
      <c r="X122" s="149"/>
      <c r="Y122" s="149"/>
      <c r="Z122" s="152"/>
    </row>
    <row r="123" spans="1:27">
      <c r="A123" s="217" t="s">
        <v>270</v>
      </c>
      <c r="B123" s="217" t="s">
        <v>268</v>
      </c>
      <c r="C123" s="217" t="s">
        <v>271</v>
      </c>
      <c r="D123" s="156"/>
      <c r="E123" s="154"/>
      <c r="F123" s="152">
        <v>109000</v>
      </c>
      <c r="G123" s="152">
        <v>109000</v>
      </c>
      <c r="H123" s="152">
        <v>125000</v>
      </c>
      <c r="I123" s="155">
        <v>0</v>
      </c>
      <c r="J123" s="155">
        <v>0</v>
      </c>
      <c r="K123" s="155">
        <v>0</v>
      </c>
      <c r="L123" s="157">
        <v>0</v>
      </c>
      <c r="M123" s="157">
        <v>0</v>
      </c>
      <c r="N123" s="157">
        <v>44475.95</v>
      </c>
      <c r="O123" s="157">
        <v>44475.95</v>
      </c>
      <c r="P123" s="157">
        <v>72518.039999999994</v>
      </c>
      <c r="Q123" s="157"/>
      <c r="R123" s="158"/>
      <c r="S123" s="158"/>
      <c r="T123" s="158"/>
      <c r="U123" s="158"/>
      <c r="W123" s="148" t="b">
        <f>ISNA(MATCH($B123,alte_Titel!$A$5:$A$135,0))</f>
        <v>0</v>
      </c>
      <c r="Z123" s="152">
        <v>125000</v>
      </c>
      <c r="AA123" s="4" t="s">
        <v>691</v>
      </c>
    </row>
    <row r="124" spans="1:27">
      <c r="A124" s="217" t="s">
        <v>272</v>
      </c>
      <c r="B124" s="217" t="s">
        <v>268</v>
      </c>
      <c r="C124" s="217" t="s">
        <v>273</v>
      </c>
      <c r="D124" s="156"/>
      <c r="E124" s="156"/>
      <c r="F124" s="152">
        <v>200000</v>
      </c>
      <c r="G124" s="152">
        <v>200000</v>
      </c>
      <c r="H124" s="152">
        <v>200000</v>
      </c>
      <c r="I124" s="155">
        <v>0</v>
      </c>
      <c r="J124" s="155">
        <v>0</v>
      </c>
      <c r="K124" s="155">
        <v>0</v>
      </c>
      <c r="L124" s="157">
        <v>47665.24</v>
      </c>
      <c r="M124" s="157">
        <v>47665.24</v>
      </c>
      <c r="N124" s="157">
        <v>47665.24</v>
      </c>
      <c r="O124" s="157">
        <v>47665.24</v>
      </c>
      <c r="P124" s="157">
        <v>85865.27</v>
      </c>
      <c r="Q124" s="157"/>
      <c r="R124" s="157"/>
      <c r="S124" s="157"/>
      <c r="T124" s="157"/>
      <c r="U124" s="157"/>
      <c r="W124" s="148" t="b">
        <f>ISNA(MATCH($B124,alte_Titel!$A$5:$A$135,0))</f>
        <v>0</v>
      </c>
      <c r="Z124" s="152">
        <v>200000</v>
      </c>
    </row>
    <row r="125" spans="1:27">
      <c r="A125" s="217" t="s">
        <v>274</v>
      </c>
      <c r="B125" s="217" t="s">
        <v>268</v>
      </c>
      <c r="C125" s="217" t="s">
        <v>275</v>
      </c>
      <c r="D125" s="156"/>
      <c r="E125" s="156"/>
      <c r="F125" s="152">
        <v>10000</v>
      </c>
      <c r="G125" s="152">
        <v>10000</v>
      </c>
      <c r="H125" s="152">
        <v>10000</v>
      </c>
      <c r="I125" s="155">
        <v>0</v>
      </c>
      <c r="J125" s="155">
        <v>0</v>
      </c>
      <c r="K125" s="155">
        <v>0</v>
      </c>
      <c r="L125" s="157">
        <v>0</v>
      </c>
      <c r="M125" s="157">
        <v>0</v>
      </c>
      <c r="N125" s="157">
        <v>0</v>
      </c>
      <c r="O125" s="157">
        <v>337.25</v>
      </c>
      <c r="P125" s="157">
        <v>337.25</v>
      </c>
      <c r="Q125" s="157"/>
      <c r="R125" s="157"/>
      <c r="S125" s="157"/>
      <c r="T125" s="157"/>
      <c r="U125" s="157"/>
      <c r="W125" s="148" t="b">
        <f>ISNA(MATCH($B125,alte_Titel!$A$5:$A$135,0))</f>
        <v>0</v>
      </c>
      <c r="Z125" s="152">
        <v>10000</v>
      </c>
    </row>
    <row r="126" spans="1:27">
      <c r="A126" s="217" t="s">
        <v>276</v>
      </c>
      <c r="B126" s="217" t="s">
        <v>268</v>
      </c>
      <c r="C126" s="217" t="s">
        <v>277</v>
      </c>
      <c r="D126" s="156"/>
      <c r="E126" s="156"/>
      <c r="F126" s="152">
        <v>1000</v>
      </c>
      <c r="G126" s="152">
        <v>1000</v>
      </c>
      <c r="H126" s="152">
        <v>1000</v>
      </c>
      <c r="I126" s="155">
        <v>0</v>
      </c>
      <c r="J126" s="155">
        <v>0</v>
      </c>
      <c r="K126" s="155">
        <v>0</v>
      </c>
      <c r="L126" s="157">
        <v>0</v>
      </c>
      <c r="M126" s="157">
        <v>0</v>
      </c>
      <c r="N126" s="157">
        <v>0</v>
      </c>
      <c r="O126" s="157">
        <v>0</v>
      </c>
      <c r="P126" s="157">
        <v>0</v>
      </c>
      <c r="Q126" s="157"/>
      <c r="R126" s="157"/>
      <c r="S126" s="157"/>
      <c r="T126" s="157"/>
      <c r="U126" s="157"/>
      <c r="W126" s="148" t="b">
        <f>ISNA(MATCH($B126,alte_Titel!$A$5:$A$135,0))</f>
        <v>0</v>
      </c>
      <c r="Z126" s="152">
        <v>1000</v>
      </c>
    </row>
    <row r="127" spans="1:27" s="14" customFormat="1">
      <c r="A127" s="144" t="s">
        <v>643</v>
      </c>
      <c r="B127" s="144"/>
      <c r="C127" s="144" t="s">
        <v>278</v>
      </c>
      <c r="D127" s="154"/>
      <c r="E127" s="154"/>
      <c r="F127" s="152"/>
      <c r="G127" s="152"/>
      <c r="H127" s="152"/>
      <c r="I127" s="166"/>
      <c r="J127" s="166"/>
      <c r="K127" s="166"/>
      <c r="L127" s="166"/>
      <c r="M127" s="158"/>
      <c r="N127" s="158"/>
      <c r="O127" s="158"/>
      <c r="P127" s="158"/>
      <c r="Q127" s="166"/>
      <c r="R127" s="166"/>
      <c r="S127" s="166"/>
      <c r="T127" s="166"/>
      <c r="U127" s="166"/>
      <c r="V127" s="147"/>
      <c r="W127" s="148" t="b">
        <f>ISNA(MATCH($B127,alte_Titel!$A$5:$A$135,0))</f>
        <v>1</v>
      </c>
      <c r="X127" s="149"/>
      <c r="Y127" s="149"/>
      <c r="Z127" s="152"/>
    </row>
    <row r="128" spans="1:27">
      <c r="A128" s="217" t="s">
        <v>279</v>
      </c>
      <c r="B128" s="217" t="s">
        <v>268</v>
      </c>
      <c r="C128" s="217" t="s">
        <v>280</v>
      </c>
      <c r="D128" s="156"/>
      <c r="E128" s="156"/>
      <c r="F128" s="152">
        <v>3000</v>
      </c>
      <c r="G128" s="152">
        <v>3000</v>
      </c>
      <c r="H128" s="152">
        <v>3000</v>
      </c>
      <c r="I128" s="155">
        <v>0</v>
      </c>
      <c r="J128" s="155">
        <v>0</v>
      </c>
      <c r="K128" s="155">
        <v>0</v>
      </c>
      <c r="L128" s="155">
        <v>0</v>
      </c>
      <c r="M128" s="157">
        <v>0</v>
      </c>
      <c r="N128" s="157">
        <v>0</v>
      </c>
      <c r="O128" s="157">
        <v>537.87</v>
      </c>
      <c r="P128" s="157">
        <v>537.87</v>
      </c>
      <c r="Q128" s="155"/>
      <c r="R128" s="155"/>
      <c r="S128" s="155"/>
      <c r="T128" s="155"/>
      <c r="U128" s="155"/>
      <c r="W128" s="148" t="b">
        <f>ISNA(MATCH($B128,alte_Titel!$A$5:$A$135,0))</f>
        <v>0</v>
      </c>
      <c r="Z128" s="152">
        <v>3000</v>
      </c>
      <c r="AA128" s="4" t="s">
        <v>692</v>
      </c>
    </row>
    <row r="129" spans="1:27">
      <c r="A129" s="217" t="s">
        <v>281</v>
      </c>
      <c r="B129" s="217" t="s">
        <v>268</v>
      </c>
      <c r="C129" s="217" t="s">
        <v>282</v>
      </c>
      <c r="D129" s="156"/>
      <c r="E129" s="156"/>
      <c r="F129" s="152">
        <v>5000</v>
      </c>
      <c r="G129" s="152">
        <v>5000</v>
      </c>
      <c r="H129" s="152">
        <v>5000</v>
      </c>
      <c r="I129" s="155">
        <v>0</v>
      </c>
      <c r="J129" s="155">
        <v>0</v>
      </c>
      <c r="K129" s="155">
        <v>0</v>
      </c>
      <c r="L129" s="155">
        <v>0</v>
      </c>
      <c r="M129" s="157">
        <v>0</v>
      </c>
      <c r="N129" s="157">
        <v>0</v>
      </c>
      <c r="O129" s="157">
        <v>0</v>
      </c>
      <c r="P129" s="157">
        <v>0</v>
      </c>
      <c r="Q129" s="155"/>
      <c r="R129" s="155"/>
      <c r="S129" s="155"/>
      <c r="T129" s="155"/>
      <c r="U129" s="155"/>
      <c r="W129" s="148" t="b">
        <f>ISNA(MATCH($B129,alte_Titel!$A$5:$A$135,0))</f>
        <v>0</v>
      </c>
      <c r="Z129" s="152">
        <v>5000</v>
      </c>
    </row>
    <row r="130" spans="1:27">
      <c r="A130" s="217" t="s">
        <v>283</v>
      </c>
      <c r="B130" s="217" t="s">
        <v>268</v>
      </c>
      <c r="C130" s="217" t="s">
        <v>284</v>
      </c>
      <c r="D130" s="156"/>
      <c r="E130" s="156"/>
      <c r="F130" s="152">
        <v>5000</v>
      </c>
      <c r="G130" s="152">
        <v>5000</v>
      </c>
      <c r="H130" s="152">
        <v>10000</v>
      </c>
      <c r="I130" s="155">
        <v>0</v>
      </c>
      <c r="J130" s="155">
        <v>0</v>
      </c>
      <c r="K130" s="155">
        <v>0</v>
      </c>
      <c r="L130" s="155">
        <v>0</v>
      </c>
      <c r="M130" s="157">
        <v>0</v>
      </c>
      <c r="N130" s="157">
        <v>0</v>
      </c>
      <c r="O130" s="157">
        <v>0</v>
      </c>
      <c r="P130" s="157">
        <v>0</v>
      </c>
      <c r="Q130" s="155"/>
      <c r="R130" s="155"/>
      <c r="S130" s="155"/>
      <c r="T130" s="155"/>
      <c r="U130" s="155"/>
      <c r="W130" s="148" t="b">
        <f>ISNA(MATCH($B130,alte_Titel!$A$5:$A$135,0))</f>
        <v>0</v>
      </c>
      <c r="Z130" s="152">
        <v>10000</v>
      </c>
    </row>
    <row r="131" spans="1:27" s="14" customFormat="1">
      <c r="A131" s="144" t="s">
        <v>573</v>
      </c>
      <c r="B131" s="144"/>
      <c r="C131" s="144" t="s">
        <v>286</v>
      </c>
      <c r="D131" s="154">
        <v>1500</v>
      </c>
      <c r="E131" s="154">
        <v>1247.5</v>
      </c>
      <c r="F131" s="152"/>
      <c r="G131" s="152"/>
      <c r="H131" s="152"/>
      <c r="I131" s="166"/>
      <c r="J131" s="166"/>
      <c r="K131" s="166"/>
      <c r="L131" s="166"/>
      <c r="M131" s="158"/>
      <c r="N131" s="158"/>
      <c r="O131" s="158"/>
      <c r="P131" s="158"/>
      <c r="Q131" s="166"/>
      <c r="R131" s="166"/>
      <c r="S131" s="166"/>
      <c r="T131" s="166"/>
      <c r="U131" s="166"/>
      <c r="V131" s="147"/>
      <c r="W131" s="148" t="b">
        <f>ISNA(MATCH($B131,alte_Titel!$A$5:$A$135,0))</f>
        <v>1</v>
      </c>
      <c r="X131" s="149"/>
      <c r="Y131" s="149"/>
      <c r="Z131" s="152"/>
    </row>
    <row r="132" spans="1:27">
      <c r="A132" s="225" t="s">
        <v>287</v>
      </c>
      <c r="B132" s="225" t="s">
        <v>285</v>
      </c>
      <c r="C132" s="225" t="s">
        <v>288</v>
      </c>
      <c r="D132" s="156"/>
      <c r="E132" s="154"/>
      <c r="F132" s="152">
        <v>750</v>
      </c>
      <c r="G132" s="152">
        <v>750</v>
      </c>
      <c r="H132" s="152">
        <v>750</v>
      </c>
      <c r="I132" s="155">
        <v>0</v>
      </c>
      <c r="J132" s="155">
        <v>0</v>
      </c>
      <c r="K132" s="155">
        <v>0</v>
      </c>
      <c r="L132" s="155">
        <v>0</v>
      </c>
      <c r="M132" s="157">
        <v>0</v>
      </c>
      <c r="N132" s="157">
        <v>286.38</v>
      </c>
      <c r="O132" s="157">
        <v>572.49</v>
      </c>
      <c r="P132" s="157">
        <v>572.49</v>
      </c>
      <c r="Q132" s="155"/>
      <c r="R132" s="155"/>
      <c r="S132" s="155"/>
      <c r="T132" s="155"/>
      <c r="U132" s="155"/>
      <c r="W132" s="148" t="b">
        <f>ISNA(MATCH($B132,alte_Titel!$A$5:$A$135,0))</f>
        <v>0</v>
      </c>
      <c r="Z132" s="152">
        <v>750</v>
      </c>
    </row>
    <row r="133" spans="1:27">
      <c r="A133" s="225" t="s">
        <v>289</v>
      </c>
      <c r="B133" s="225" t="s">
        <v>285</v>
      </c>
      <c r="C133" s="225" t="s">
        <v>290</v>
      </c>
      <c r="D133" s="156"/>
      <c r="E133" s="156"/>
      <c r="F133" s="152">
        <v>750</v>
      </c>
      <c r="G133" s="152">
        <v>750</v>
      </c>
      <c r="H133" s="152">
        <v>750</v>
      </c>
      <c r="I133" s="155">
        <v>0</v>
      </c>
      <c r="J133" s="155">
        <v>0</v>
      </c>
      <c r="K133" s="155">
        <v>0</v>
      </c>
      <c r="L133" s="155">
        <v>0</v>
      </c>
      <c r="M133" s="157">
        <v>0</v>
      </c>
      <c r="N133" s="157">
        <v>194.54</v>
      </c>
      <c r="O133" s="157">
        <v>614.86</v>
      </c>
      <c r="P133" s="157">
        <v>614.86</v>
      </c>
      <c r="Q133" s="155"/>
      <c r="R133" s="155"/>
      <c r="S133" s="155"/>
      <c r="T133" s="155"/>
      <c r="U133" s="155"/>
      <c r="W133" s="148" t="b">
        <f>ISNA(MATCH($B133,alte_Titel!$A$5:$A$135,0))</f>
        <v>0</v>
      </c>
      <c r="Z133" s="152">
        <v>750</v>
      </c>
    </row>
    <row r="134" spans="1:27">
      <c r="A134" s="225" t="s">
        <v>291</v>
      </c>
      <c r="B134" s="225" t="s">
        <v>285</v>
      </c>
      <c r="C134" s="225" t="s">
        <v>292</v>
      </c>
      <c r="D134" s="154"/>
      <c r="E134" s="156"/>
      <c r="F134" s="152">
        <v>1050</v>
      </c>
      <c r="G134" s="152">
        <v>1200</v>
      </c>
      <c r="H134" s="152">
        <v>1200</v>
      </c>
      <c r="I134" s="155">
        <v>0</v>
      </c>
      <c r="J134" s="155">
        <v>0</v>
      </c>
      <c r="K134" s="155">
        <v>0</v>
      </c>
      <c r="L134" s="155">
        <v>0</v>
      </c>
      <c r="M134" s="157">
        <v>0</v>
      </c>
      <c r="N134" s="157">
        <v>0</v>
      </c>
      <c r="O134" s="157">
        <v>0</v>
      </c>
      <c r="P134" s="157">
        <v>0</v>
      </c>
      <c r="Q134" s="155"/>
      <c r="R134" s="155"/>
      <c r="S134" s="155"/>
      <c r="T134" s="155"/>
      <c r="U134" s="155"/>
      <c r="W134" s="148" t="b">
        <f>ISNA(MATCH($B134,alte_Titel!$A$5:$A$135,0))</f>
        <v>0</v>
      </c>
      <c r="Z134" s="152">
        <v>1200</v>
      </c>
    </row>
    <row r="135" spans="1:27">
      <c r="A135" s="225" t="s">
        <v>293</v>
      </c>
      <c r="B135" s="225" t="s">
        <v>285</v>
      </c>
      <c r="C135" s="225" t="s">
        <v>294</v>
      </c>
      <c r="D135" s="154"/>
      <c r="E135" s="156"/>
      <c r="F135" s="152">
        <v>450</v>
      </c>
      <c r="G135" s="152">
        <v>450</v>
      </c>
      <c r="H135" s="152">
        <v>450</v>
      </c>
      <c r="I135" s="155">
        <v>0</v>
      </c>
      <c r="J135" s="155">
        <v>0</v>
      </c>
      <c r="K135" s="155">
        <v>0</v>
      </c>
      <c r="L135" s="155">
        <v>0</v>
      </c>
      <c r="M135" s="157">
        <v>0</v>
      </c>
      <c r="N135" s="157">
        <v>0</v>
      </c>
      <c r="O135" s="157">
        <v>0</v>
      </c>
      <c r="P135" s="157">
        <v>0</v>
      </c>
      <c r="Q135" s="155"/>
      <c r="R135" s="155"/>
      <c r="S135" s="155"/>
      <c r="T135" s="155"/>
      <c r="U135" s="155"/>
      <c r="W135" s="148" t="b">
        <f>ISNA(MATCH($B135,alte_Titel!$A$5:$A$135,0))</f>
        <v>0</v>
      </c>
      <c r="Z135" s="152">
        <v>450</v>
      </c>
    </row>
    <row r="136" spans="1:27">
      <c r="A136" s="226" t="s">
        <v>460</v>
      </c>
      <c r="B136" s="226" t="s">
        <v>460</v>
      </c>
      <c r="C136" s="228" t="s">
        <v>461</v>
      </c>
      <c r="D136" s="154">
        <v>8000</v>
      </c>
      <c r="E136" s="154">
        <v>3182.38</v>
      </c>
      <c r="F136" s="152"/>
      <c r="G136" s="152"/>
      <c r="H136" s="152"/>
      <c r="I136" s="155">
        <v>0</v>
      </c>
      <c r="J136" s="155">
        <v>0</v>
      </c>
      <c r="K136" s="155">
        <v>0</v>
      </c>
      <c r="L136" s="155">
        <v>0</v>
      </c>
      <c r="M136" s="157">
        <v>0</v>
      </c>
      <c r="N136" s="157">
        <v>0</v>
      </c>
      <c r="O136" s="157">
        <v>0</v>
      </c>
      <c r="P136" s="157">
        <v>0</v>
      </c>
      <c r="Q136" s="155"/>
      <c r="R136" s="155"/>
      <c r="S136" s="155"/>
      <c r="T136" s="155"/>
      <c r="U136" s="155"/>
      <c r="W136" s="148" t="b">
        <f>ISNA(MATCH($B136,alte_Titel!$A$5:$A$135,0))</f>
        <v>0</v>
      </c>
      <c r="Z136" s="152"/>
      <c r="AA136" s="4" t="s">
        <v>693</v>
      </c>
    </row>
    <row r="137" spans="1:27" s="14" customFormat="1">
      <c r="A137" s="144" t="s">
        <v>575</v>
      </c>
      <c r="B137" s="144"/>
      <c r="C137" s="144" t="s">
        <v>64</v>
      </c>
      <c r="D137" s="154"/>
      <c r="E137" s="154"/>
      <c r="F137" s="152"/>
      <c r="G137" s="152"/>
      <c r="H137" s="152"/>
      <c r="I137" s="166"/>
      <c r="J137" s="166"/>
      <c r="K137" s="166"/>
      <c r="L137" s="158"/>
      <c r="M137" s="158"/>
      <c r="N137" s="158"/>
      <c r="O137" s="158"/>
      <c r="P137" s="158"/>
      <c r="Q137" s="166"/>
      <c r="R137" s="166"/>
      <c r="S137" s="166"/>
      <c r="T137" s="166"/>
      <c r="U137" s="166"/>
      <c r="V137" s="147"/>
      <c r="W137" s="148" t="b">
        <f>ISNA(MATCH($B137,alte_Titel!$A$5:$A$135,0))</f>
        <v>1</v>
      </c>
      <c r="X137" s="149"/>
      <c r="Y137" s="149"/>
      <c r="Z137" s="152"/>
    </row>
    <row r="138" spans="1:27" s="14" customFormat="1">
      <c r="A138" s="144" t="s">
        <v>576</v>
      </c>
      <c r="B138" s="144" t="s">
        <v>295</v>
      </c>
      <c r="C138" s="144" t="s">
        <v>296</v>
      </c>
      <c r="D138" s="154">
        <v>5000</v>
      </c>
      <c r="E138" s="154">
        <v>11263.33</v>
      </c>
      <c r="F138" s="152"/>
      <c r="G138" s="152"/>
      <c r="H138" s="152"/>
      <c r="I138" s="166"/>
      <c r="J138" s="166"/>
      <c r="K138" s="166"/>
      <c r="L138" s="158"/>
      <c r="M138" s="158"/>
      <c r="N138" s="158"/>
      <c r="O138" s="158"/>
      <c r="P138" s="158"/>
      <c r="Q138" s="166"/>
      <c r="R138" s="166"/>
      <c r="S138" s="166"/>
      <c r="T138" s="166"/>
      <c r="U138" s="166"/>
      <c r="V138" s="147"/>
      <c r="W138" s="148" t="b">
        <f>ISNA(MATCH($B138,alte_Titel!$A$5:$A$135,0))</f>
        <v>0</v>
      </c>
      <c r="X138" s="149"/>
      <c r="Y138" s="149"/>
      <c r="Z138" s="152"/>
    </row>
    <row r="139" spans="1:27">
      <c r="A139" s="217" t="s">
        <v>297</v>
      </c>
      <c r="B139" s="217" t="s">
        <v>295</v>
      </c>
      <c r="C139" s="217" t="s">
        <v>298</v>
      </c>
      <c r="D139" s="154"/>
      <c r="E139" s="154"/>
      <c r="F139" s="152">
        <v>0</v>
      </c>
      <c r="G139" s="152">
        <v>0</v>
      </c>
      <c r="H139" s="152">
        <v>0</v>
      </c>
      <c r="I139" s="155">
        <v>0</v>
      </c>
      <c r="J139" s="155">
        <v>0</v>
      </c>
      <c r="K139" s="155">
        <v>0</v>
      </c>
      <c r="L139" s="157">
        <v>0</v>
      </c>
      <c r="M139" s="157">
        <v>0</v>
      </c>
      <c r="N139" s="157">
        <v>0</v>
      </c>
      <c r="O139" s="157">
        <v>0</v>
      </c>
      <c r="P139" s="157">
        <v>0</v>
      </c>
      <c r="Q139" s="157"/>
      <c r="R139" s="158"/>
      <c r="S139" s="158"/>
      <c r="T139" s="158"/>
      <c r="U139" s="158"/>
      <c r="W139" s="148" t="b">
        <f>ISNA(MATCH($B139,alte_Titel!$A$5:$A$135,0))</f>
        <v>0</v>
      </c>
      <c r="Z139" s="152">
        <v>0</v>
      </c>
    </row>
    <row r="140" spans="1:27">
      <c r="A140" s="217" t="s">
        <v>299</v>
      </c>
      <c r="B140" s="217" t="s">
        <v>295</v>
      </c>
      <c r="C140" s="217" t="s">
        <v>300</v>
      </c>
      <c r="D140" s="154"/>
      <c r="E140" s="156"/>
      <c r="F140" s="152">
        <v>0</v>
      </c>
      <c r="G140" s="152">
        <v>0</v>
      </c>
      <c r="H140" s="152">
        <v>2000</v>
      </c>
      <c r="I140" s="155">
        <v>260</v>
      </c>
      <c r="J140" s="155">
        <v>285</v>
      </c>
      <c r="K140" s="155">
        <v>415</v>
      </c>
      <c r="L140" s="157">
        <v>815</v>
      </c>
      <c r="M140" s="157">
        <v>815</v>
      </c>
      <c r="N140" s="157">
        <v>815</v>
      </c>
      <c r="O140" s="157">
        <v>815</v>
      </c>
      <c r="P140" s="157">
        <v>915</v>
      </c>
      <c r="Q140" s="157"/>
      <c r="R140" s="157"/>
      <c r="S140" s="157"/>
      <c r="T140" s="157"/>
      <c r="U140" s="157"/>
      <c r="W140" s="148" t="b">
        <f>ISNA(MATCH($B140,alte_Titel!$A$5:$A$135,0))</f>
        <v>0</v>
      </c>
      <c r="Z140" s="152">
        <v>2000</v>
      </c>
      <c r="AA140" s="4" t="s">
        <v>694</v>
      </c>
    </row>
    <row r="141" spans="1:27" s="95" customFormat="1">
      <c r="A141" s="144" t="s">
        <v>578</v>
      </c>
      <c r="B141" s="144"/>
      <c r="C141" s="144" t="s">
        <v>302</v>
      </c>
      <c r="D141" s="154">
        <v>5000</v>
      </c>
      <c r="E141" s="154">
        <v>14010.15</v>
      </c>
      <c r="F141" s="152"/>
      <c r="G141" s="152"/>
      <c r="H141" s="152"/>
      <c r="I141" s="166"/>
      <c r="J141" s="166"/>
      <c r="K141" s="166"/>
      <c r="L141" s="158"/>
      <c r="M141" s="154"/>
      <c r="N141" s="158"/>
      <c r="O141" s="158"/>
      <c r="P141" s="158"/>
      <c r="Q141" s="158"/>
      <c r="R141" s="158"/>
      <c r="S141" s="158"/>
      <c r="T141" s="158"/>
      <c r="U141" s="158"/>
      <c r="V141" s="147"/>
      <c r="W141" s="148" t="b">
        <f>ISNA(MATCH($B141,alte_Titel!$A$5:$A$135,0))</f>
        <v>1</v>
      </c>
      <c r="X141" s="149"/>
      <c r="Y141" s="149"/>
      <c r="Z141" s="152"/>
    </row>
    <row r="142" spans="1:27">
      <c r="A142" s="217" t="s">
        <v>303</v>
      </c>
      <c r="B142" s="217" t="s">
        <v>301</v>
      </c>
      <c r="C142" s="217" t="s">
        <v>304</v>
      </c>
      <c r="D142" s="154"/>
      <c r="E142" s="154"/>
      <c r="F142" s="152">
        <v>0</v>
      </c>
      <c r="G142" s="152">
        <v>0</v>
      </c>
      <c r="H142" s="152">
        <v>2000</v>
      </c>
      <c r="I142" s="155">
        <v>579.45000000000005</v>
      </c>
      <c r="J142" s="155">
        <v>1126.18</v>
      </c>
      <c r="K142" s="155">
        <v>1305.31</v>
      </c>
      <c r="L142" s="157">
        <v>1405.81</v>
      </c>
      <c r="M142" s="157">
        <v>1405.81</v>
      </c>
      <c r="N142" s="157">
        <v>1405.81</v>
      </c>
      <c r="O142" s="157">
        <v>1405.81</v>
      </c>
      <c r="P142" s="157">
        <v>1405.81</v>
      </c>
      <c r="Q142" s="157"/>
      <c r="R142" s="158"/>
      <c r="S142" s="158"/>
      <c r="T142" s="158"/>
      <c r="U142" s="158"/>
      <c r="W142" s="148" t="b">
        <f>ISNA(MATCH($B142,alte_Titel!$A$5:$A$135,0))</f>
        <v>0</v>
      </c>
      <c r="Z142" s="152">
        <v>2000</v>
      </c>
      <c r="AA142" s="4" t="s">
        <v>694</v>
      </c>
    </row>
    <row r="143" spans="1:27">
      <c r="A143" s="217" t="s">
        <v>305</v>
      </c>
      <c r="B143" s="217" t="s">
        <v>301</v>
      </c>
      <c r="C143" s="217" t="s">
        <v>306</v>
      </c>
      <c r="D143" s="154">
        <v>3000</v>
      </c>
      <c r="E143" s="154">
        <v>2072.4699999999998</v>
      </c>
      <c r="F143" s="152">
        <v>1000</v>
      </c>
      <c r="G143" s="152">
        <v>1000</v>
      </c>
      <c r="H143" s="152">
        <v>1000</v>
      </c>
      <c r="I143" s="155">
        <v>3.96</v>
      </c>
      <c r="J143" s="155">
        <v>3.96</v>
      </c>
      <c r="K143" s="155">
        <v>3.96</v>
      </c>
      <c r="L143" s="157">
        <v>194.36</v>
      </c>
      <c r="M143" s="157">
        <v>194.36</v>
      </c>
      <c r="N143" s="157">
        <v>194.36</v>
      </c>
      <c r="O143" s="157">
        <v>194.36</v>
      </c>
      <c r="P143" s="157">
        <v>194.36</v>
      </c>
      <c r="Q143" s="157"/>
      <c r="R143" s="157"/>
      <c r="S143" s="157"/>
      <c r="T143" s="157"/>
      <c r="U143" s="158"/>
      <c r="W143" s="148" t="b">
        <f>ISNA(MATCH($B143,alte_Titel!$A$5:$A$135,0))</f>
        <v>0</v>
      </c>
      <c r="Z143" s="152">
        <v>1000</v>
      </c>
    </row>
    <row r="144" spans="1:27">
      <c r="A144" s="217" t="s">
        <v>307</v>
      </c>
      <c r="B144" s="217" t="s">
        <v>301</v>
      </c>
      <c r="C144" s="217" t="s">
        <v>308</v>
      </c>
      <c r="D144" s="154"/>
      <c r="E144" s="156"/>
      <c r="F144" s="152">
        <v>0</v>
      </c>
      <c r="G144" s="152">
        <v>0</v>
      </c>
      <c r="H144" s="152">
        <v>1000</v>
      </c>
      <c r="I144" s="155">
        <v>54.5</v>
      </c>
      <c r="J144" s="155">
        <v>54.5</v>
      </c>
      <c r="K144" s="155">
        <v>54.5</v>
      </c>
      <c r="L144" s="157">
        <v>54.5</v>
      </c>
      <c r="M144" s="157">
        <v>54.5</v>
      </c>
      <c r="N144" s="157">
        <v>54.5</v>
      </c>
      <c r="O144" s="157">
        <v>54.5</v>
      </c>
      <c r="P144" s="157">
        <v>54.5</v>
      </c>
      <c r="Q144" s="157"/>
      <c r="R144" s="157"/>
      <c r="S144" s="157"/>
      <c r="T144" s="157"/>
      <c r="U144" s="157"/>
      <c r="W144" s="148" t="b">
        <f>ISNA(MATCH($B144,alte_Titel!$A$5:$A$135,0))</f>
        <v>0</v>
      </c>
      <c r="Z144" s="152">
        <v>1000</v>
      </c>
      <c r="AA144" s="4" t="s">
        <v>694</v>
      </c>
    </row>
    <row r="145" spans="1:27" s="95" customFormat="1">
      <c r="A145" s="144" t="s">
        <v>582</v>
      </c>
      <c r="B145" s="144"/>
      <c r="C145" s="144" t="s">
        <v>310</v>
      </c>
      <c r="D145" s="154">
        <v>230000</v>
      </c>
      <c r="E145" s="154">
        <v>148345.26</v>
      </c>
      <c r="F145" s="152"/>
      <c r="G145" s="152"/>
      <c r="H145" s="152"/>
      <c r="I145" s="166"/>
      <c r="J145" s="166"/>
      <c r="K145" s="166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47"/>
      <c r="W145" s="148" t="b">
        <f>ISNA(MATCH($B145,alte_Titel!$A$5:$A$135,0))</f>
        <v>1</v>
      </c>
      <c r="X145" s="149"/>
      <c r="Y145" s="149"/>
      <c r="Z145" s="152"/>
    </row>
    <row r="146" spans="1:27">
      <c r="A146" s="217" t="s">
        <v>311</v>
      </c>
      <c r="B146" s="217" t="s">
        <v>309</v>
      </c>
      <c r="C146" s="217" t="s">
        <v>315</v>
      </c>
      <c r="D146" s="154"/>
      <c r="E146" s="156"/>
      <c r="F146" s="152">
        <v>0</v>
      </c>
      <c r="G146" s="152">
        <v>0</v>
      </c>
      <c r="H146" s="152">
        <v>0</v>
      </c>
      <c r="I146" s="155">
        <v>0</v>
      </c>
      <c r="J146" s="155">
        <v>0</v>
      </c>
      <c r="K146" s="157">
        <v>0</v>
      </c>
      <c r="L146" s="157">
        <v>0</v>
      </c>
      <c r="M146" s="157">
        <v>0</v>
      </c>
      <c r="N146" s="157">
        <v>0</v>
      </c>
      <c r="O146" s="157">
        <v>0</v>
      </c>
      <c r="P146" s="157">
        <v>0</v>
      </c>
      <c r="Q146" s="155"/>
      <c r="R146" s="155"/>
      <c r="S146" s="155"/>
      <c r="T146" s="155"/>
      <c r="U146" s="155"/>
      <c r="W146" s="148" t="b">
        <f>ISNA(MATCH($B146,alte_Titel!$A$5:$A$135,0))</f>
        <v>0</v>
      </c>
      <c r="Z146" s="152">
        <v>0</v>
      </c>
    </row>
    <row r="147" spans="1:27">
      <c r="A147" s="217" t="s">
        <v>312</v>
      </c>
      <c r="B147" s="217" t="s">
        <v>309</v>
      </c>
      <c r="C147" s="217" t="s">
        <v>316</v>
      </c>
      <c r="D147" s="154"/>
      <c r="E147" s="156"/>
      <c r="F147" s="152">
        <v>0</v>
      </c>
      <c r="G147" s="152">
        <v>0</v>
      </c>
      <c r="H147" s="152">
        <v>0</v>
      </c>
      <c r="I147" s="155">
        <v>0</v>
      </c>
      <c r="J147" s="155">
        <v>0</v>
      </c>
      <c r="K147" s="157">
        <v>0</v>
      </c>
      <c r="L147" s="157">
        <v>0</v>
      </c>
      <c r="M147" s="157">
        <v>0</v>
      </c>
      <c r="N147" s="157">
        <v>0</v>
      </c>
      <c r="O147" s="157">
        <v>0</v>
      </c>
      <c r="P147" s="157">
        <v>0</v>
      </c>
      <c r="Q147" s="155"/>
      <c r="R147" s="155"/>
      <c r="S147" s="155"/>
      <c r="T147" s="155"/>
      <c r="U147" s="155"/>
      <c r="W147" s="148" t="b">
        <f>ISNA(MATCH($B147,alte_Titel!$A$5:$A$135,0))</f>
        <v>0</v>
      </c>
      <c r="Z147" s="152">
        <v>0</v>
      </c>
    </row>
    <row r="148" spans="1:27">
      <c r="A148" s="217" t="s">
        <v>313</v>
      </c>
      <c r="B148" s="217" t="s">
        <v>309</v>
      </c>
      <c r="C148" s="217" t="s">
        <v>317</v>
      </c>
      <c r="D148" s="154"/>
      <c r="E148" s="156"/>
      <c r="F148" s="152">
        <v>10000</v>
      </c>
      <c r="G148" s="152">
        <v>10000</v>
      </c>
      <c r="H148" s="152">
        <v>0</v>
      </c>
      <c r="I148" s="155">
        <v>0</v>
      </c>
      <c r="J148" s="155">
        <v>0</v>
      </c>
      <c r="K148" s="157">
        <v>0</v>
      </c>
      <c r="L148" s="157">
        <v>0</v>
      </c>
      <c r="M148" s="157">
        <v>0</v>
      </c>
      <c r="N148" s="157">
        <v>0</v>
      </c>
      <c r="O148" s="157">
        <v>0</v>
      </c>
      <c r="P148" s="157">
        <v>0</v>
      </c>
      <c r="Q148" s="155"/>
      <c r="R148" s="155"/>
      <c r="S148" s="155"/>
      <c r="T148" s="155"/>
      <c r="U148" s="155"/>
      <c r="W148" s="148" t="b">
        <f>ISNA(MATCH($B148,alte_Titel!$A$5:$A$135,0))</f>
        <v>0</v>
      </c>
      <c r="Z148" s="152">
        <v>0</v>
      </c>
      <c r="AA148" s="4" t="s">
        <v>695</v>
      </c>
    </row>
    <row r="149" spans="1:27">
      <c r="A149" s="217" t="s">
        <v>314</v>
      </c>
      <c r="B149" s="217" t="s">
        <v>309</v>
      </c>
      <c r="C149" s="217" t="s">
        <v>318</v>
      </c>
      <c r="D149" s="154"/>
      <c r="E149" s="156"/>
      <c r="F149" s="152">
        <v>0</v>
      </c>
      <c r="G149" s="152">
        <v>0</v>
      </c>
      <c r="H149" s="152">
        <v>0</v>
      </c>
      <c r="I149" s="155">
        <v>0</v>
      </c>
      <c r="J149" s="155">
        <v>0</v>
      </c>
      <c r="K149" s="157">
        <v>0</v>
      </c>
      <c r="L149" s="157">
        <v>0</v>
      </c>
      <c r="M149" s="157">
        <v>0</v>
      </c>
      <c r="N149" s="157">
        <v>0</v>
      </c>
      <c r="O149" s="157">
        <v>0</v>
      </c>
      <c r="P149" s="157">
        <v>0</v>
      </c>
      <c r="Q149" s="155"/>
      <c r="R149" s="155"/>
      <c r="S149" s="155"/>
      <c r="T149" s="155"/>
      <c r="U149" s="155"/>
      <c r="W149" s="148" t="b">
        <f>ISNA(MATCH($B149,alte_Titel!$A$5:$A$135,0))</f>
        <v>0</v>
      </c>
      <c r="Z149" s="152">
        <v>0</v>
      </c>
    </row>
    <row r="150" spans="1:27" s="14" customFormat="1">
      <c r="A150" s="144" t="s">
        <v>584</v>
      </c>
      <c r="B150" s="144"/>
      <c r="C150" s="144" t="s">
        <v>69</v>
      </c>
      <c r="D150" s="154"/>
      <c r="E150" s="154"/>
      <c r="F150" s="152"/>
      <c r="G150" s="152"/>
      <c r="H150" s="152"/>
      <c r="I150" s="166"/>
      <c r="J150" s="166"/>
      <c r="K150" s="166"/>
      <c r="L150" s="166"/>
      <c r="M150" s="166"/>
      <c r="N150" s="158"/>
      <c r="O150" s="158"/>
      <c r="P150" s="158"/>
      <c r="Q150" s="166"/>
      <c r="R150" s="166"/>
      <c r="S150" s="166"/>
      <c r="T150" s="166"/>
      <c r="U150" s="166"/>
      <c r="V150" s="147"/>
      <c r="W150" s="148" t="b">
        <f>ISNA(MATCH($B150,alte_Titel!$A$5:$A$135,0))</f>
        <v>1</v>
      </c>
      <c r="X150" s="149"/>
      <c r="Y150" s="149"/>
      <c r="Z150" s="152"/>
    </row>
    <row r="151" spans="1:27">
      <c r="A151" s="217" t="s">
        <v>10</v>
      </c>
      <c r="B151" s="217" t="s">
        <v>10</v>
      </c>
      <c r="C151" s="217" t="s">
        <v>70</v>
      </c>
      <c r="D151" s="154">
        <v>2500</v>
      </c>
      <c r="E151" s="156">
        <v>920</v>
      </c>
      <c r="F151" s="152">
        <v>1000</v>
      </c>
      <c r="G151" s="152">
        <v>1000</v>
      </c>
      <c r="H151" s="152">
        <v>1000</v>
      </c>
      <c r="I151" s="155">
        <v>0</v>
      </c>
      <c r="J151" s="155">
        <v>40</v>
      </c>
      <c r="K151" s="155">
        <v>100</v>
      </c>
      <c r="L151" s="155">
        <v>100</v>
      </c>
      <c r="M151" s="155">
        <v>100</v>
      </c>
      <c r="N151" s="157">
        <v>100</v>
      </c>
      <c r="O151" s="157">
        <v>100</v>
      </c>
      <c r="P151" s="157">
        <v>100</v>
      </c>
      <c r="Q151" s="155"/>
      <c r="R151" s="155"/>
      <c r="S151" s="155"/>
      <c r="T151" s="155"/>
      <c r="U151" s="155"/>
      <c r="W151" s="148" t="b">
        <f>ISNA(MATCH($B151,alte_Titel!$A$5:$A$135,0))</f>
        <v>0</v>
      </c>
      <c r="Z151" s="152">
        <v>1000</v>
      </c>
    </row>
    <row r="152" spans="1:27">
      <c r="A152" s="217" t="s">
        <v>11</v>
      </c>
      <c r="B152" s="217" t="s">
        <v>11</v>
      </c>
      <c r="C152" s="217" t="s">
        <v>319</v>
      </c>
      <c r="D152" s="154">
        <v>7500</v>
      </c>
      <c r="E152" s="156">
        <v>12239.23</v>
      </c>
      <c r="F152" s="152">
        <v>5500</v>
      </c>
      <c r="G152" s="152">
        <v>5500</v>
      </c>
      <c r="H152" s="152">
        <v>5500</v>
      </c>
      <c r="I152" s="155">
        <v>0</v>
      </c>
      <c r="J152" s="155">
        <v>33</v>
      </c>
      <c r="K152" s="155">
        <v>42.6</v>
      </c>
      <c r="L152" s="155">
        <v>61.64</v>
      </c>
      <c r="M152" s="155">
        <v>361.65</v>
      </c>
      <c r="N152" s="157">
        <v>361.65</v>
      </c>
      <c r="O152" s="157">
        <v>361.65</v>
      </c>
      <c r="P152" s="157">
        <v>361.65</v>
      </c>
      <c r="Q152" s="155"/>
      <c r="R152" s="155"/>
      <c r="S152" s="155"/>
      <c r="T152" s="155"/>
      <c r="U152" s="155"/>
      <c r="W152" s="148" t="b">
        <f>ISNA(MATCH($B152,alte_Titel!$A$5:$A$135,0))</f>
        <v>0</v>
      </c>
      <c r="Z152" s="152">
        <v>5500</v>
      </c>
    </row>
    <row r="153" spans="1:27">
      <c r="A153" s="217" t="s">
        <v>12</v>
      </c>
      <c r="B153" s="217" t="s">
        <v>12</v>
      </c>
      <c r="C153" s="217" t="s">
        <v>320</v>
      </c>
      <c r="D153" s="154">
        <v>6000</v>
      </c>
      <c r="E153" s="156">
        <v>3356</v>
      </c>
      <c r="F153" s="152">
        <v>4000</v>
      </c>
      <c r="G153" s="152">
        <v>4000</v>
      </c>
      <c r="H153" s="152">
        <v>9000</v>
      </c>
      <c r="I153" s="155">
        <v>0</v>
      </c>
      <c r="J153" s="155">
        <v>0</v>
      </c>
      <c r="K153" s="155">
        <v>0</v>
      </c>
      <c r="L153" s="157">
        <v>0</v>
      </c>
      <c r="M153" s="157">
        <v>0</v>
      </c>
      <c r="N153" s="157">
        <v>0</v>
      </c>
      <c r="O153" s="157">
        <v>0</v>
      </c>
      <c r="P153" s="157">
        <v>0</v>
      </c>
      <c r="Q153" s="157"/>
      <c r="R153" s="157"/>
      <c r="S153" s="157"/>
      <c r="T153" s="157"/>
      <c r="U153" s="157"/>
      <c r="W153" s="148" t="b">
        <f>ISNA(MATCH($B153,alte_Titel!$A$5:$A$135,0))</f>
        <v>0</v>
      </c>
      <c r="Z153" s="152">
        <v>9000</v>
      </c>
      <c r="AA153" s="4" t="s">
        <v>679</v>
      </c>
    </row>
    <row r="154" spans="1:27">
      <c r="A154" s="217" t="s">
        <v>13</v>
      </c>
      <c r="B154" s="217" t="s">
        <v>13</v>
      </c>
      <c r="C154" s="217" t="s">
        <v>321</v>
      </c>
      <c r="D154" s="154">
        <v>5000</v>
      </c>
      <c r="E154" s="154">
        <v>15698.86</v>
      </c>
      <c r="F154" s="152">
        <v>1000</v>
      </c>
      <c r="G154" s="152">
        <v>1000</v>
      </c>
      <c r="H154" s="152">
        <v>15000</v>
      </c>
      <c r="I154" s="155">
        <v>495.54</v>
      </c>
      <c r="J154" s="155">
        <v>545.54</v>
      </c>
      <c r="K154" s="157">
        <v>545.54</v>
      </c>
      <c r="L154" s="157">
        <v>545.54</v>
      </c>
      <c r="M154" s="157">
        <v>545.54</v>
      </c>
      <c r="N154" s="157">
        <v>545.54</v>
      </c>
      <c r="O154" s="157">
        <v>545.54</v>
      </c>
      <c r="P154" s="157">
        <v>545.54</v>
      </c>
      <c r="Q154" s="158"/>
      <c r="R154" s="158"/>
      <c r="S154" s="158"/>
      <c r="T154" s="158"/>
      <c r="U154" s="158"/>
      <c r="W154" s="148" t="b">
        <f>ISNA(MATCH($B154,alte_Titel!$A$5:$A$135,0))</f>
        <v>0</v>
      </c>
      <c r="Z154" s="152">
        <v>15000</v>
      </c>
    </row>
    <row r="155" spans="1:27">
      <c r="A155" s="217" t="s">
        <v>322</v>
      </c>
      <c r="B155" s="217" t="s">
        <v>11</v>
      </c>
      <c r="C155" s="217" t="s">
        <v>323</v>
      </c>
      <c r="D155" s="154"/>
      <c r="E155" s="154"/>
      <c r="F155" s="152">
        <v>4000</v>
      </c>
      <c r="G155" s="152">
        <v>4000</v>
      </c>
      <c r="H155" s="152">
        <v>2000</v>
      </c>
      <c r="I155" s="155">
        <v>0</v>
      </c>
      <c r="J155" s="155">
        <v>0</v>
      </c>
      <c r="K155" s="157">
        <v>0</v>
      </c>
      <c r="L155" s="157">
        <v>0</v>
      </c>
      <c r="M155" s="157">
        <v>39.700000000000003</v>
      </c>
      <c r="N155" s="157">
        <v>39.700000000000003</v>
      </c>
      <c r="O155" s="157">
        <v>3736.7</v>
      </c>
      <c r="P155" s="157">
        <v>3736.7</v>
      </c>
      <c r="Q155" s="158"/>
      <c r="R155" s="158"/>
      <c r="S155" s="158"/>
      <c r="T155" s="158"/>
      <c r="U155" s="158"/>
      <c r="W155" s="148" t="b">
        <f>ISNA(MATCH($B155,alte_Titel!$A$5:$A$135,0))</f>
        <v>0</v>
      </c>
      <c r="Z155" s="152">
        <v>2000</v>
      </c>
    </row>
    <row r="156" spans="1:27">
      <c r="A156" s="217" t="s">
        <v>324</v>
      </c>
      <c r="B156" s="217" t="s">
        <v>13</v>
      </c>
      <c r="C156" s="217" t="s">
        <v>325</v>
      </c>
      <c r="D156" s="154"/>
      <c r="E156" s="154"/>
      <c r="F156" s="152">
        <v>3000</v>
      </c>
      <c r="G156" s="152">
        <v>3000</v>
      </c>
      <c r="H156" s="152">
        <v>3000</v>
      </c>
      <c r="I156" s="155">
        <v>335.7</v>
      </c>
      <c r="J156" s="155">
        <v>335.7</v>
      </c>
      <c r="K156" s="157">
        <v>335.7</v>
      </c>
      <c r="L156" s="157">
        <v>335.7</v>
      </c>
      <c r="M156" s="157">
        <v>335.7</v>
      </c>
      <c r="N156" s="157">
        <v>335.7</v>
      </c>
      <c r="O156" s="157">
        <v>335.7</v>
      </c>
      <c r="P156" s="157">
        <v>335.7</v>
      </c>
      <c r="Q156" s="158"/>
      <c r="R156" s="158"/>
      <c r="S156" s="158"/>
      <c r="T156" s="158"/>
      <c r="U156" s="158"/>
      <c r="W156" s="148" t="b">
        <f>ISNA(MATCH($B156,alte_Titel!$A$5:$A$135,0))</f>
        <v>0</v>
      </c>
      <c r="Z156" s="152">
        <v>3000</v>
      </c>
    </row>
    <row r="157" spans="1:27">
      <c r="A157" s="217" t="s">
        <v>524</v>
      </c>
      <c r="B157" s="217" t="s">
        <v>459</v>
      </c>
      <c r="C157" s="217" t="s">
        <v>525</v>
      </c>
      <c r="D157" s="154"/>
      <c r="E157" s="154"/>
      <c r="F157" s="152">
        <v>5000</v>
      </c>
      <c r="G157" s="152">
        <v>5000</v>
      </c>
      <c r="H157" s="152">
        <v>5000</v>
      </c>
      <c r="I157" s="155">
        <v>0</v>
      </c>
      <c r="J157" s="155">
        <v>0</v>
      </c>
      <c r="K157" s="157">
        <v>0</v>
      </c>
      <c r="L157" s="157">
        <v>0</v>
      </c>
      <c r="M157" s="157">
        <v>0</v>
      </c>
      <c r="N157" s="157">
        <v>0</v>
      </c>
      <c r="O157" s="157">
        <v>0</v>
      </c>
      <c r="P157" s="157">
        <v>0</v>
      </c>
      <c r="Q157" s="158"/>
      <c r="R157" s="158"/>
      <c r="S157" s="158"/>
      <c r="T157" s="158"/>
      <c r="U157" s="158"/>
      <c r="W157" s="148" t="b">
        <f>ISNA(MATCH($B157,alte_Titel!$A$5:$A$135,0))</f>
        <v>0</v>
      </c>
      <c r="Z157" s="152">
        <v>5000</v>
      </c>
    </row>
    <row r="158" spans="1:27">
      <c r="A158" s="229" t="s">
        <v>644</v>
      </c>
      <c r="B158" s="217" t="s">
        <v>471</v>
      </c>
      <c r="C158" s="217" t="s">
        <v>71</v>
      </c>
      <c r="D158" s="154">
        <v>100000</v>
      </c>
      <c r="E158" s="154">
        <v>100000</v>
      </c>
      <c r="F158" s="152"/>
      <c r="G158" s="152"/>
      <c r="H158" s="152"/>
      <c r="I158" s="155"/>
      <c r="J158" s="155"/>
      <c r="K158" s="156"/>
      <c r="L158" s="156"/>
      <c r="M158" s="156"/>
      <c r="N158" s="157"/>
      <c r="O158" s="157"/>
      <c r="P158" s="157"/>
      <c r="Q158" s="158"/>
      <c r="R158" s="158"/>
      <c r="S158" s="158"/>
      <c r="T158" s="158"/>
      <c r="U158" s="158"/>
      <c r="W158" s="148" t="b">
        <f>ISNA(MATCH($B158,alte_Titel!$A$5:$A$135,0))</f>
        <v>0</v>
      </c>
      <c r="Z158" s="152"/>
      <c r="AA158" s="4" t="s">
        <v>708</v>
      </c>
    </row>
    <row r="159" spans="1:27" s="95" customFormat="1">
      <c r="A159" s="144" t="s">
        <v>588</v>
      </c>
      <c r="B159" s="144"/>
      <c r="C159" s="144" t="s">
        <v>327</v>
      </c>
      <c r="D159" s="154">
        <v>5000</v>
      </c>
      <c r="E159" s="154">
        <v>0</v>
      </c>
      <c r="F159" s="152"/>
      <c r="G159" s="152"/>
      <c r="H159" s="152"/>
      <c r="I159" s="166"/>
      <c r="J159" s="166"/>
      <c r="K159" s="166"/>
      <c r="L159" s="166"/>
      <c r="M159" s="166"/>
      <c r="N159" s="158"/>
      <c r="O159" s="158"/>
      <c r="P159" s="158"/>
      <c r="Q159" s="166"/>
      <c r="R159" s="166"/>
      <c r="S159" s="166"/>
      <c r="T159" s="166"/>
      <c r="U159" s="166"/>
      <c r="V159" s="147"/>
      <c r="W159" s="148" t="b">
        <f>ISNA(MATCH($B159,alte_Titel!$A$5:$A$135,0))</f>
        <v>1</v>
      </c>
      <c r="X159" s="149"/>
      <c r="Y159" s="149"/>
      <c r="Z159" s="152"/>
    </row>
    <row r="160" spans="1:27">
      <c r="A160" s="217" t="s">
        <v>328</v>
      </c>
      <c r="B160" s="217" t="s">
        <v>326</v>
      </c>
      <c r="C160" s="217" t="s">
        <v>329</v>
      </c>
      <c r="D160" s="154"/>
      <c r="E160" s="156"/>
      <c r="F160" s="152">
        <v>1000</v>
      </c>
      <c r="G160" s="152">
        <v>1000</v>
      </c>
      <c r="H160" s="152">
        <v>1000</v>
      </c>
      <c r="I160" s="155">
        <v>0</v>
      </c>
      <c r="J160" s="155">
        <v>0</v>
      </c>
      <c r="K160" s="155">
        <v>0</v>
      </c>
      <c r="L160" s="155">
        <v>0</v>
      </c>
      <c r="M160" s="155">
        <v>0</v>
      </c>
      <c r="N160" s="157">
        <v>0</v>
      </c>
      <c r="O160" s="157">
        <v>0</v>
      </c>
      <c r="P160" s="157">
        <v>0</v>
      </c>
      <c r="Q160" s="155"/>
      <c r="R160" s="155"/>
      <c r="S160" s="155"/>
      <c r="T160" s="155"/>
      <c r="U160" s="155"/>
      <c r="W160" s="148" t="b">
        <f>ISNA(MATCH($B160,alte_Titel!$A$5:$A$135,0))</f>
        <v>0</v>
      </c>
      <c r="Z160" s="152">
        <v>1000</v>
      </c>
      <c r="AA160" s="4" t="s">
        <v>696</v>
      </c>
    </row>
    <row r="161" spans="1:27">
      <c r="A161" s="217" t="s">
        <v>330</v>
      </c>
      <c r="B161" s="217" t="s">
        <v>326</v>
      </c>
      <c r="C161" s="217" t="s">
        <v>331</v>
      </c>
      <c r="D161" s="154"/>
      <c r="E161" s="156"/>
      <c r="F161" s="152">
        <v>2500</v>
      </c>
      <c r="G161" s="152">
        <v>2500</v>
      </c>
      <c r="H161" s="152">
        <v>2500</v>
      </c>
      <c r="I161" s="155">
        <v>0</v>
      </c>
      <c r="J161" s="155">
        <v>0</v>
      </c>
      <c r="K161" s="155">
        <v>0</v>
      </c>
      <c r="L161" s="155">
        <v>0</v>
      </c>
      <c r="M161" s="155">
        <v>0</v>
      </c>
      <c r="N161" s="157">
        <v>0</v>
      </c>
      <c r="O161" s="157">
        <v>0</v>
      </c>
      <c r="P161" s="157">
        <v>0</v>
      </c>
      <c r="Q161" s="155"/>
      <c r="R161" s="155"/>
      <c r="S161" s="155"/>
      <c r="T161" s="155"/>
      <c r="U161" s="155"/>
      <c r="W161" s="148" t="b">
        <f>ISNA(MATCH($B161,alte_Titel!$A$5:$A$135,0))</f>
        <v>0</v>
      </c>
      <c r="Z161" s="152">
        <v>2500</v>
      </c>
    </row>
    <row r="162" spans="1:27">
      <c r="A162" s="217" t="s">
        <v>332</v>
      </c>
      <c r="B162" s="217" t="s">
        <v>326</v>
      </c>
      <c r="C162" s="217" t="s">
        <v>333</v>
      </c>
      <c r="D162" s="154"/>
      <c r="E162" s="156"/>
      <c r="F162" s="152">
        <v>2500</v>
      </c>
      <c r="G162" s="152">
        <v>2500</v>
      </c>
      <c r="H162" s="152">
        <v>2500</v>
      </c>
      <c r="I162" s="155">
        <v>0</v>
      </c>
      <c r="J162" s="155">
        <v>0</v>
      </c>
      <c r="K162" s="155">
        <v>0</v>
      </c>
      <c r="L162" s="155">
        <v>0</v>
      </c>
      <c r="M162" s="155">
        <v>0</v>
      </c>
      <c r="N162" s="157">
        <v>0</v>
      </c>
      <c r="O162" s="157">
        <v>0</v>
      </c>
      <c r="P162" s="157">
        <v>0</v>
      </c>
      <c r="Q162" s="155"/>
      <c r="R162" s="155"/>
      <c r="S162" s="155"/>
      <c r="T162" s="155"/>
      <c r="U162" s="155"/>
      <c r="W162" s="148" t="b">
        <f>ISNA(MATCH($B162,alte_Titel!$A$5:$A$135,0))</f>
        <v>0</v>
      </c>
      <c r="Z162" s="152">
        <v>2500</v>
      </c>
    </row>
    <row r="163" spans="1:27">
      <c r="A163" s="217" t="s">
        <v>334</v>
      </c>
      <c r="B163" s="217" t="s">
        <v>326</v>
      </c>
      <c r="C163" s="217" t="s">
        <v>335</v>
      </c>
      <c r="D163" s="154"/>
      <c r="E163" s="156"/>
      <c r="F163" s="152">
        <v>1000</v>
      </c>
      <c r="G163" s="152">
        <v>1000</v>
      </c>
      <c r="H163" s="152">
        <v>1000</v>
      </c>
      <c r="I163" s="155">
        <v>0</v>
      </c>
      <c r="J163" s="155">
        <v>0</v>
      </c>
      <c r="K163" s="155">
        <v>0</v>
      </c>
      <c r="L163" s="155">
        <v>0</v>
      </c>
      <c r="M163" s="155">
        <v>0</v>
      </c>
      <c r="N163" s="157">
        <v>0</v>
      </c>
      <c r="O163" s="157">
        <v>0</v>
      </c>
      <c r="P163" s="157">
        <v>0</v>
      </c>
      <c r="Q163" s="155"/>
      <c r="R163" s="155"/>
      <c r="S163" s="155"/>
      <c r="T163" s="155"/>
      <c r="U163" s="155"/>
      <c r="W163" s="148" t="b">
        <f>ISNA(MATCH($B163,alte_Titel!$A$5:$A$135,0))</f>
        <v>0</v>
      </c>
      <c r="Z163" s="152">
        <v>1000</v>
      </c>
    </row>
    <row r="164" spans="1:27">
      <c r="A164" s="217" t="s">
        <v>336</v>
      </c>
      <c r="B164" s="217" t="s">
        <v>326</v>
      </c>
      <c r="C164" s="217" t="s">
        <v>337</v>
      </c>
      <c r="D164" s="154"/>
      <c r="E164" s="156"/>
      <c r="F164" s="152">
        <v>7000</v>
      </c>
      <c r="G164" s="152">
        <v>7000</v>
      </c>
      <c r="H164" s="152">
        <v>7000</v>
      </c>
      <c r="I164" s="155">
        <v>0</v>
      </c>
      <c r="J164" s="155">
        <v>0</v>
      </c>
      <c r="K164" s="155">
        <v>0</v>
      </c>
      <c r="L164" s="155">
        <v>0</v>
      </c>
      <c r="M164" s="155">
        <v>0</v>
      </c>
      <c r="N164" s="157">
        <v>0</v>
      </c>
      <c r="O164" s="157">
        <v>0</v>
      </c>
      <c r="P164" s="157">
        <v>0</v>
      </c>
      <c r="Q164" s="155"/>
      <c r="R164" s="155"/>
      <c r="S164" s="155"/>
      <c r="T164" s="155"/>
      <c r="U164" s="155"/>
      <c r="W164" s="148" t="b">
        <f>ISNA(MATCH($B164,alte_Titel!$A$5:$A$135,0))</f>
        <v>0</v>
      </c>
      <c r="Z164" s="152">
        <v>7000</v>
      </c>
    </row>
    <row r="165" spans="1:27">
      <c r="A165" s="217" t="s">
        <v>338</v>
      </c>
      <c r="B165" s="217" t="s">
        <v>326</v>
      </c>
      <c r="C165" s="217" t="s">
        <v>339</v>
      </c>
      <c r="D165" s="154"/>
      <c r="E165" s="156"/>
      <c r="F165" s="152">
        <v>6000</v>
      </c>
      <c r="G165" s="152">
        <v>6000</v>
      </c>
      <c r="H165" s="152">
        <v>6000</v>
      </c>
      <c r="I165" s="155">
        <v>0</v>
      </c>
      <c r="J165" s="155">
        <v>0</v>
      </c>
      <c r="K165" s="155">
        <v>0</v>
      </c>
      <c r="L165" s="155">
        <v>0</v>
      </c>
      <c r="M165" s="155">
        <v>0</v>
      </c>
      <c r="N165" s="157">
        <v>0</v>
      </c>
      <c r="O165" s="157">
        <v>0</v>
      </c>
      <c r="P165" s="157">
        <v>0</v>
      </c>
      <c r="Q165" s="155"/>
      <c r="R165" s="155"/>
      <c r="S165" s="155"/>
      <c r="T165" s="155"/>
      <c r="U165" s="155"/>
      <c r="W165" s="148" t="b">
        <f>ISNA(MATCH($B165,alte_Titel!$A$5:$A$135,0))</f>
        <v>0</v>
      </c>
      <c r="Z165" s="152">
        <v>6000</v>
      </c>
    </row>
    <row r="166" spans="1:27" s="95" customFormat="1">
      <c r="A166" s="144" t="s">
        <v>340</v>
      </c>
      <c r="B166" s="144" t="s">
        <v>340</v>
      </c>
      <c r="C166" s="144" t="s">
        <v>72</v>
      </c>
      <c r="D166" s="154">
        <v>3500</v>
      </c>
      <c r="E166" s="154">
        <v>137</v>
      </c>
      <c r="F166" s="152">
        <v>1500</v>
      </c>
      <c r="G166" s="152">
        <v>1500</v>
      </c>
      <c r="H166" s="152">
        <v>1500</v>
      </c>
      <c r="I166" s="166">
        <v>68</v>
      </c>
      <c r="J166" s="166">
        <v>68</v>
      </c>
      <c r="K166" s="166">
        <v>68</v>
      </c>
      <c r="L166" s="166">
        <v>68</v>
      </c>
      <c r="M166" s="166">
        <v>213.52</v>
      </c>
      <c r="N166" s="158">
        <v>213.52</v>
      </c>
      <c r="O166" s="158">
        <v>213.52</v>
      </c>
      <c r="P166" s="158">
        <v>444.52</v>
      </c>
      <c r="Q166" s="166"/>
      <c r="R166" s="166"/>
      <c r="S166" s="166"/>
      <c r="T166" s="166"/>
      <c r="U166" s="166"/>
      <c r="V166" s="147"/>
      <c r="W166" s="148" t="b">
        <f>ISNA(MATCH($B166,alte_Titel!$A$5:$A$135,0))</f>
        <v>0</v>
      </c>
      <c r="X166" s="149"/>
      <c r="Y166" s="149"/>
      <c r="Z166" s="152">
        <v>1500</v>
      </c>
    </row>
    <row r="167" spans="1:27">
      <c r="A167" s="229" t="s">
        <v>644</v>
      </c>
      <c r="B167" s="217" t="s">
        <v>341</v>
      </c>
      <c r="C167" s="217" t="s">
        <v>73</v>
      </c>
      <c r="D167" s="154">
        <v>1500</v>
      </c>
      <c r="E167" s="154">
        <v>0</v>
      </c>
      <c r="F167" s="152"/>
      <c r="G167" s="152"/>
      <c r="H167" s="152"/>
      <c r="I167" s="155">
        <v>0</v>
      </c>
      <c r="J167" s="155">
        <v>0</v>
      </c>
      <c r="K167" s="155">
        <v>0</v>
      </c>
      <c r="L167" s="155">
        <v>0</v>
      </c>
      <c r="M167" s="155">
        <v>0</v>
      </c>
      <c r="N167" s="157">
        <v>0</v>
      </c>
      <c r="O167" s="157">
        <v>0</v>
      </c>
      <c r="P167" s="157">
        <v>0</v>
      </c>
      <c r="Q167" s="155"/>
      <c r="R167" s="155"/>
      <c r="S167" s="155"/>
      <c r="T167" s="155"/>
      <c r="U167" s="155"/>
      <c r="W167" s="148" t="b">
        <f>ISNA(MATCH($B167,alte_Titel!$A$5:$A$135,0))</f>
        <v>0</v>
      </c>
      <c r="Z167" s="152"/>
    </row>
    <row r="168" spans="1:27" s="97" customFormat="1">
      <c r="A168" s="144" t="s">
        <v>342</v>
      </c>
      <c r="B168" s="144" t="s">
        <v>342</v>
      </c>
      <c r="C168" s="144" t="s">
        <v>343</v>
      </c>
      <c r="D168" s="154">
        <v>40000</v>
      </c>
      <c r="E168" s="154">
        <v>394.54</v>
      </c>
      <c r="F168" s="152">
        <v>1000</v>
      </c>
      <c r="G168" s="152">
        <v>1000</v>
      </c>
      <c r="H168" s="152">
        <v>1000</v>
      </c>
      <c r="I168" s="158">
        <v>0</v>
      </c>
      <c r="J168" s="158">
        <v>0</v>
      </c>
      <c r="K168" s="158">
        <v>500</v>
      </c>
      <c r="L168" s="158">
        <v>500</v>
      </c>
      <c r="M168" s="158">
        <v>500</v>
      </c>
      <c r="N168" s="158">
        <v>500</v>
      </c>
      <c r="O168" s="158">
        <v>500</v>
      </c>
      <c r="P168" s="158">
        <v>500</v>
      </c>
      <c r="Q168" s="158"/>
      <c r="R168" s="158"/>
      <c r="S168" s="158"/>
      <c r="T168" s="158"/>
      <c r="U168" s="158"/>
      <c r="V168" s="186"/>
      <c r="W168" s="148" t="b">
        <f>ISNA(MATCH($B168,alte_Titel!$A$5:$A$135,0))</f>
        <v>0</v>
      </c>
      <c r="X168" s="187"/>
      <c r="Y168" s="187"/>
      <c r="Z168" s="152">
        <v>1000</v>
      </c>
    </row>
    <row r="169" spans="1:27" s="95" customFormat="1">
      <c r="A169" s="144" t="s">
        <v>591</v>
      </c>
      <c r="B169" s="144"/>
      <c r="C169" s="144" t="s">
        <v>344</v>
      </c>
      <c r="D169" s="154"/>
      <c r="E169" s="154"/>
      <c r="F169" s="152"/>
      <c r="G169" s="152"/>
      <c r="H169" s="152"/>
      <c r="I169" s="166"/>
      <c r="J169" s="166"/>
      <c r="K169" s="166"/>
      <c r="L169" s="166"/>
      <c r="M169" s="166"/>
      <c r="N169" s="158"/>
      <c r="O169" s="158"/>
      <c r="P169" s="158"/>
      <c r="Q169" s="166"/>
      <c r="R169" s="166"/>
      <c r="S169" s="166"/>
      <c r="T169" s="166"/>
      <c r="U169" s="166"/>
      <c r="V169" s="147"/>
      <c r="W169" s="148" t="b">
        <f>ISNA(MATCH($B169,alte_Titel!$A$5:$A$135,0))</f>
        <v>1</v>
      </c>
      <c r="X169" s="149"/>
      <c r="Y169" s="149"/>
      <c r="Z169" s="152"/>
    </row>
    <row r="170" spans="1:27">
      <c r="A170" s="217" t="s">
        <v>96</v>
      </c>
      <c r="B170" s="217" t="s">
        <v>96</v>
      </c>
      <c r="C170" s="217" t="s">
        <v>349</v>
      </c>
      <c r="D170" s="154">
        <v>5625</v>
      </c>
      <c r="E170" s="154">
        <v>0</v>
      </c>
      <c r="F170" s="152">
        <v>1000</v>
      </c>
      <c r="G170" s="152">
        <v>1000</v>
      </c>
      <c r="H170" s="152">
        <v>1000</v>
      </c>
      <c r="I170" s="155">
        <v>0</v>
      </c>
      <c r="J170" s="155">
        <v>160</v>
      </c>
      <c r="K170" s="155">
        <v>160</v>
      </c>
      <c r="L170" s="155">
        <v>160</v>
      </c>
      <c r="M170" s="155">
        <v>180</v>
      </c>
      <c r="N170" s="157">
        <v>180</v>
      </c>
      <c r="O170" s="157">
        <v>180</v>
      </c>
      <c r="P170" s="157">
        <v>180</v>
      </c>
      <c r="Q170" s="155"/>
      <c r="R170" s="155"/>
      <c r="S170" s="155"/>
      <c r="T170" s="155"/>
      <c r="U170" s="155"/>
      <c r="W170" s="148" t="b">
        <f>ISNA(MATCH($B170,alte_Titel!$A$5:$A$135,0))</f>
        <v>0</v>
      </c>
      <c r="Z170" s="152">
        <v>1000</v>
      </c>
    </row>
    <row r="171" spans="1:27">
      <c r="A171" s="217" t="s">
        <v>97</v>
      </c>
      <c r="B171" s="217" t="s">
        <v>97</v>
      </c>
      <c r="C171" s="217" t="s">
        <v>350</v>
      </c>
      <c r="D171" s="154">
        <v>5625</v>
      </c>
      <c r="E171" s="154">
        <v>14688.76</v>
      </c>
      <c r="F171" s="152">
        <v>14000</v>
      </c>
      <c r="G171" s="152">
        <v>14000</v>
      </c>
      <c r="H171" s="152">
        <v>5000</v>
      </c>
      <c r="I171" s="155">
        <v>0</v>
      </c>
      <c r="J171" s="155">
        <v>-106.17</v>
      </c>
      <c r="K171" s="155">
        <v>-106.17</v>
      </c>
      <c r="L171" s="155">
        <v>-106.17</v>
      </c>
      <c r="M171" s="155">
        <v>1016.53</v>
      </c>
      <c r="N171" s="157">
        <v>1262.93</v>
      </c>
      <c r="O171" s="157">
        <v>1262.93</v>
      </c>
      <c r="P171" s="157">
        <v>1262.93</v>
      </c>
      <c r="Q171" s="155"/>
      <c r="R171" s="155"/>
      <c r="S171" s="155"/>
      <c r="T171" s="155"/>
      <c r="U171" s="155"/>
      <c r="W171" s="148" t="b">
        <f>ISNA(MATCH($B171,alte_Titel!$A$5:$A$135,0))</f>
        <v>0</v>
      </c>
      <c r="Z171" s="152">
        <v>5000</v>
      </c>
      <c r="AA171" s="4" t="s">
        <v>697</v>
      </c>
    </row>
    <row r="172" spans="1:27">
      <c r="A172" s="217" t="s">
        <v>98</v>
      </c>
      <c r="B172" s="217" t="s">
        <v>98</v>
      </c>
      <c r="C172" s="217" t="s">
        <v>653</v>
      </c>
      <c r="D172" s="154">
        <v>5625</v>
      </c>
      <c r="E172" s="154">
        <v>4675.7</v>
      </c>
      <c r="F172" s="152">
        <v>3000</v>
      </c>
      <c r="G172" s="152">
        <v>3000</v>
      </c>
      <c r="H172" s="152">
        <v>8000</v>
      </c>
      <c r="I172" s="155">
        <v>750</v>
      </c>
      <c r="J172" s="155">
        <v>2830.93</v>
      </c>
      <c r="K172" s="155">
        <v>3450.23</v>
      </c>
      <c r="L172" s="155">
        <v>3450.23</v>
      </c>
      <c r="M172" s="155">
        <v>3450.23</v>
      </c>
      <c r="N172" s="157">
        <v>4419.83</v>
      </c>
      <c r="O172" s="157">
        <v>4885.7299999999996</v>
      </c>
      <c r="P172" s="157">
        <v>5669.46</v>
      </c>
      <c r="Q172" s="155"/>
      <c r="R172" s="155"/>
      <c r="S172" s="155"/>
      <c r="T172" s="155"/>
      <c r="U172" s="155"/>
      <c r="W172" s="148" t="b">
        <f>ISNA(MATCH($B172,alte_Titel!$A$5:$A$135,0))</f>
        <v>0</v>
      </c>
      <c r="Z172" s="152">
        <v>8000</v>
      </c>
    </row>
    <row r="173" spans="1:27">
      <c r="A173" s="217" t="s">
        <v>99</v>
      </c>
      <c r="B173" s="217" t="s">
        <v>99</v>
      </c>
      <c r="C173" s="217" t="s">
        <v>351</v>
      </c>
      <c r="D173" s="154">
        <v>5625</v>
      </c>
      <c r="E173" s="154">
        <v>10422.91</v>
      </c>
      <c r="F173" s="152">
        <v>9000</v>
      </c>
      <c r="G173" s="152">
        <v>9000</v>
      </c>
      <c r="H173" s="152">
        <v>9000</v>
      </c>
      <c r="I173" s="155">
        <v>1294.8</v>
      </c>
      <c r="J173" s="155">
        <v>1294.8</v>
      </c>
      <c r="K173" s="155">
        <v>1464.8</v>
      </c>
      <c r="L173" s="155">
        <v>1464.8</v>
      </c>
      <c r="M173" s="155">
        <v>1464.8</v>
      </c>
      <c r="N173" s="157">
        <v>1464.8</v>
      </c>
      <c r="O173" s="157">
        <v>1464.8</v>
      </c>
      <c r="P173" s="157">
        <v>1464.8</v>
      </c>
      <c r="Q173" s="155"/>
      <c r="R173" s="155"/>
      <c r="S173" s="155"/>
      <c r="T173" s="155"/>
      <c r="U173" s="155"/>
      <c r="W173" s="148" t="b">
        <f>ISNA(MATCH($B173,alte_Titel!$A$5:$A$135,0))</f>
        <v>0</v>
      </c>
      <c r="Z173" s="152">
        <v>9000</v>
      </c>
    </row>
    <row r="174" spans="1:27">
      <c r="A174" s="217" t="s">
        <v>345</v>
      </c>
      <c r="B174" s="217" t="s">
        <v>97</v>
      </c>
      <c r="C174" s="217" t="s">
        <v>352</v>
      </c>
      <c r="D174" s="154"/>
      <c r="E174" s="156"/>
      <c r="F174" s="152">
        <v>8000</v>
      </c>
      <c r="G174" s="152">
        <v>8000</v>
      </c>
      <c r="H174" s="152">
        <v>8000</v>
      </c>
      <c r="I174" s="155">
        <v>774.04</v>
      </c>
      <c r="J174" s="155">
        <v>1010.9</v>
      </c>
      <c r="K174" s="155">
        <v>830.3</v>
      </c>
      <c r="L174" s="155">
        <v>2046</v>
      </c>
      <c r="M174" s="155">
        <v>2350.27</v>
      </c>
      <c r="N174" s="157">
        <v>2373.1799999999998</v>
      </c>
      <c r="O174" s="157">
        <v>2682.63</v>
      </c>
      <c r="P174" s="157">
        <v>3431.74</v>
      </c>
      <c r="Q174" s="155"/>
      <c r="R174" s="155"/>
      <c r="S174" s="155"/>
      <c r="T174" s="155"/>
      <c r="U174" s="155"/>
      <c r="W174" s="148" t="b">
        <f>ISNA(MATCH($B174,alte_Titel!$A$5:$A$135,0))</f>
        <v>0</v>
      </c>
      <c r="Z174" s="152">
        <v>8000</v>
      </c>
    </row>
    <row r="175" spans="1:27">
      <c r="A175" s="217" t="s">
        <v>346</v>
      </c>
      <c r="B175" s="217" t="s">
        <v>99</v>
      </c>
      <c r="C175" s="217" t="s">
        <v>654</v>
      </c>
      <c r="D175" s="154"/>
      <c r="E175" s="156"/>
      <c r="F175" s="152">
        <v>3000</v>
      </c>
      <c r="G175" s="152">
        <v>3000</v>
      </c>
      <c r="H175" s="152">
        <v>5000</v>
      </c>
      <c r="I175" s="155">
        <v>1699.93</v>
      </c>
      <c r="J175" s="155">
        <v>1103.4000000000001</v>
      </c>
      <c r="K175" s="155">
        <v>1103.4000000000001</v>
      </c>
      <c r="L175" s="155">
        <v>1103.4000000000001</v>
      </c>
      <c r="M175" s="155">
        <v>2227.4</v>
      </c>
      <c r="N175" s="157">
        <v>3576.4</v>
      </c>
      <c r="O175" s="157">
        <v>5098.3999999999996</v>
      </c>
      <c r="P175" s="157">
        <v>5338.4</v>
      </c>
      <c r="Q175" s="155"/>
      <c r="R175" s="155"/>
      <c r="S175" s="155"/>
      <c r="T175" s="155"/>
      <c r="U175" s="155"/>
      <c r="W175" s="148" t="b">
        <f>ISNA(MATCH($B175,alte_Titel!$A$5:$A$135,0))</f>
        <v>0</v>
      </c>
      <c r="Z175" s="152">
        <v>5000</v>
      </c>
    </row>
    <row r="176" spans="1:27">
      <c r="A176" s="217" t="s">
        <v>347</v>
      </c>
      <c r="B176" s="217" t="s">
        <v>99</v>
      </c>
      <c r="C176" s="217" t="s">
        <v>353</v>
      </c>
      <c r="D176" s="154"/>
      <c r="E176" s="156"/>
      <c r="F176" s="152">
        <v>4000</v>
      </c>
      <c r="G176" s="152">
        <v>4000</v>
      </c>
      <c r="H176" s="152">
        <v>4000</v>
      </c>
      <c r="I176" s="155">
        <v>1421.41</v>
      </c>
      <c r="J176" s="155">
        <v>1558.41</v>
      </c>
      <c r="K176" s="155">
        <v>1595.4</v>
      </c>
      <c r="L176" s="155">
        <v>1595.4</v>
      </c>
      <c r="M176" s="155">
        <v>1618.01</v>
      </c>
      <c r="N176" s="157">
        <v>1618.01</v>
      </c>
      <c r="O176" s="157">
        <v>1839.9</v>
      </c>
      <c r="P176" s="157">
        <v>1839.9</v>
      </c>
      <c r="Q176" s="155"/>
      <c r="R176" s="155"/>
      <c r="S176" s="155"/>
      <c r="T176" s="155"/>
      <c r="U176" s="155"/>
      <c r="W176" s="148" t="b">
        <f>ISNA(MATCH($B176,alte_Titel!$A$5:$A$135,0))</f>
        <v>0</v>
      </c>
      <c r="Z176" s="152">
        <v>4000</v>
      </c>
      <c r="AA176" s="4" t="s">
        <v>698</v>
      </c>
    </row>
    <row r="177" spans="1:27">
      <c r="A177" s="217" t="s">
        <v>348</v>
      </c>
      <c r="B177" s="217" t="s">
        <v>209</v>
      </c>
      <c r="C177" s="217" t="s">
        <v>354</v>
      </c>
      <c r="D177" s="154"/>
      <c r="E177" s="156"/>
      <c r="F177" s="152">
        <v>3000</v>
      </c>
      <c r="G177" s="152">
        <v>3000</v>
      </c>
      <c r="H177" s="152">
        <v>1000</v>
      </c>
      <c r="I177" s="155">
        <v>0</v>
      </c>
      <c r="J177" s="155">
        <v>0</v>
      </c>
      <c r="K177" s="155">
        <v>0</v>
      </c>
      <c r="L177" s="155">
        <v>0</v>
      </c>
      <c r="M177" s="155">
        <v>0</v>
      </c>
      <c r="N177" s="157">
        <v>0</v>
      </c>
      <c r="O177" s="157">
        <v>0</v>
      </c>
      <c r="P177" s="157">
        <v>0</v>
      </c>
      <c r="Q177" s="155"/>
      <c r="R177" s="155"/>
      <c r="S177" s="155"/>
      <c r="T177" s="155"/>
      <c r="U177" s="155"/>
      <c r="W177" s="148" t="b">
        <f>ISNA(MATCH($B177,alte_Titel!$A$5:$A$135,0))</f>
        <v>0</v>
      </c>
      <c r="Z177" s="152">
        <v>1000</v>
      </c>
      <c r="AA177" s="4" t="s">
        <v>699</v>
      </c>
    </row>
    <row r="178" spans="1:27">
      <c r="A178" s="218"/>
      <c r="B178" s="219"/>
      <c r="C178" s="220" t="s">
        <v>3</v>
      </c>
      <c r="D178" s="159">
        <f>SUM(D56:D177)</f>
        <v>975420</v>
      </c>
      <c r="E178" s="159">
        <f>SUM(E56:E177)</f>
        <v>835789.53</v>
      </c>
      <c r="F178" s="160">
        <f t="shared" ref="F178:T178" si="20">SUM(F57:F177)</f>
        <v>647500</v>
      </c>
      <c r="G178" s="160">
        <f t="shared" si="20"/>
        <v>687700</v>
      </c>
      <c r="H178" s="160">
        <f t="shared" ref="H178" si="21">SUM(H57:H177)</f>
        <v>681423.35999999999</v>
      </c>
      <c r="I178" s="161">
        <f>SUM(I$56:I$177)</f>
        <v>18134.72</v>
      </c>
      <c r="J178" s="161">
        <f t="shared" ref="J178" si="22">SUM(J57:J177)</f>
        <v>32337.550000000007</v>
      </c>
      <c r="K178" s="161">
        <f t="shared" si="20"/>
        <v>52197.020000000011</v>
      </c>
      <c r="L178" s="161">
        <f t="shared" si="20"/>
        <v>108038.67999999998</v>
      </c>
      <c r="M178" s="161">
        <f t="shared" ref="M178" si="23">SUM(M57:M177)</f>
        <v>122035.97999999997</v>
      </c>
      <c r="N178" s="242">
        <f t="shared" si="20"/>
        <v>182022.31999999998</v>
      </c>
      <c r="O178" s="242">
        <f t="shared" si="20"/>
        <v>199957.91999999995</v>
      </c>
      <c r="P178" s="242">
        <f t="shared" si="20"/>
        <v>281593.71000000002</v>
      </c>
      <c r="Q178" s="161">
        <f t="shared" si="20"/>
        <v>0</v>
      </c>
      <c r="R178" s="161">
        <f t="shared" si="20"/>
        <v>0</v>
      </c>
      <c r="S178" s="161">
        <f t="shared" si="20"/>
        <v>0</v>
      </c>
      <c r="T178" s="161">
        <f t="shared" si="20"/>
        <v>0</v>
      </c>
      <c r="U178" s="161"/>
      <c r="W178" s="148" t="b">
        <f>ISNA(MATCH($B178,alte_Titel!$A$5:$A$135,0))</f>
        <v>1</v>
      </c>
      <c r="Z178" s="160">
        <v>681423.35999999999</v>
      </c>
    </row>
    <row r="179" spans="1:27">
      <c r="A179" s="144" t="s">
        <v>645</v>
      </c>
      <c r="B179" s="144"/>
      <c r="C179" s="144" t="s">
        <v>355</v>
      </c>
      <c r="D179" s="154"/>
      <c r="E179" s="156"/>
      <c r="F179" s="152"/>
      <c r="G179" s="152"/>
      <c r="H179" s="152"/>
      <c r="I179" s="155"/>
      <c r="J179" s="155"/>
      <c r="K179" s="155"/>
      <c r="L179" s="155"/>
      <c r="M179" s="155"/>
      <c r="N179" s="157"/>
      <c r="O179" s="157"/>
      <c r="P179" s="157"/>
      <c r="Q179" s="155"/>
      <c r="R179" s="155"/>
      <c r="S179" s="155"/>
      <c r="T179" s="155"/>
      <c r="U179" s="155"/>
      <c r="W179" s="148" t="b">
        <f>ISNA(MATCH($B179,alte_Titel!$A$5:$A$135,0))</f>
        <v>1</v>
      </c>
      <c r="Z179" s="152"/>
    </row>
    <row r="180" spans="1:27">
      <c r="A180" s="144" t="s">
        <v>597</v>
      </c>
      <c r="B180" s="144"/>
      <c r="C180" s="144" t="s">
        <v>74</v>
      </c>
      <c r="D180" s="154"/>
      <c r="E180" s="156"/>
      <c r="F180" s="152"/>
      <c r="G180" s="152"/>
      <c r="H180" s="152"/>
      <c r="I180" s="155"/>
      <c r="J180" s="155"/>
      <c r="K180" s="155"/>
      <c r="L180" s="155"/>
      <c r="M180" s="155"/>
      <c r="N180" s="157"/>
      <c r="O180" s="157"/>
      <c r="P180" s="157"/>
      <c r="Q180" s="155"/>
      <c r="R180" s="155"/>
      <c r="S180" s="155"/>
      <c r="T180" s="155"/>
      <c r="U180" s="155"/>
      <c r="W180" s="148" t="b">
        <f>ISNA(MATCH($B180,alte_Titel!$A$5:$A$135,0))</f>
        <v>1</v>
      </c>
      <c r="Z180" s="152"/>
    </row>
    <row r="181" spans="1:27">
      <c r="A181" s="217" t="s">
        <v>14</v>
      </c>
      <c r="B181" s="217" t="s">
        <v>14</v>
      </c>
      <c r="C181" s="217" t="s">
        <v>530</v>
      </c>
      <c r="D181" s="154">
        <v>500</v>
      </c>
      <c r="E181" s="154">
        <v>40</v>
      </c>
      <c r="F181" s="152">
        <v>3300</v>
      </c>
      <c r="G181" s="152">
        <v>3300</v>
      </c>
      <c r="H181" s="152">
        <v>1000</v>
      </c>
      <c r="I181" s="155">
        <v>0</v>
      </c>
      <c r="J181" s="155">
        <v>0</v>
      </c>
      <c r="K181" s="155">
        <v>0</v>
      </c>
      <c r="L181" s="155">
        <v>0</v>
      </c>
      <c r="M181" s="155">
        <v>0</v>
      </c>
      <c r="N181" s="157">
        <v>0</v>
      </c>
      <c r="O181" s="157">
        <v>0</v>
      </c>
      <c r="P181" s="157">
        <v>0</v>
      </c>
      <c r="Q181" s="155"/>
      <c r="R181" s="155"/>
      <c r="S181" s="155"/>
      <c r="T181" s="155"/>
      <c r="U181" s="155"/>
      <c r="W181" s="148" t="b">
        <f>ISNA(MATCH($B181,alte_Titel!$A$5:$A$135,0))</f>
        <v>0</v>
      </c>
      <c r="Z181" s="152">
        <v>1000</v>
      </c>
    </row>
    <row r="182" spans="1:27">
      <c r="A182" s="217" t="s">
        <v>15</v>
      </c>
      <c r="B182" s="217" t="s">
        <v>15</v>
      </c>
      <c r="C182" s="217" t="s">
        <v>356</v>
      </c>
      <c r="D182" s="154">
        <v>12000</v>
      </c>
      <c r="E182" s="154">
        <v>48</v>
      </c>
      <c r="F182" s="152">
        <v>500</v>
      </c>
      <c r="G182" s="152">
        <v>500</v>
      </c>
      <c r="H182" s="152">
        <v>500</v>
      </c>
      <c r="I182" s="157">
        <v>0</v>
      </c>
      <c r="J182" s="157">
        <v>0</v>
      </c>
      <c r="K182" s="157">
        <v>0</v>
      </c>
      <c r="L182" s="157">
        <v>0</v>
      </c>
      <c r="M182" s="157">
        <v>0</v>
      </c>
      <c r="N182" s="157">
        <v>0</v>
      </c>
      <c r="O182" s="157">
        <v>0</v>
      </c>
      <c r="P182" s="157">
        <v>0</v>
      </c>
      <c r="Q182" s="157"/>
      <c r="R182" s="158"/>
      <c r="S182" s="158"/>
      <c r="T182" s="158"/>
      <c r="U182" s="158"/>
      <c r="W182" s="148" t="b">
        <f>ISNA(MATCH($B182,alte_Titel!$A$5:$A$135,0))</f>
        <v>0</v>
      </c>
      <c r="Z182" s="152">
        <v>500</v>
      </c>
    </row>
    <row r="183" spans="1:27">
      <c r="A183" s="217" t="s">
        <v>16</v>
      </c>
      <c r="B183" s="217" t="s">
        <v>16</v>
      </c>
      <c r="C183" s="217" t="s">
        <v>361</v>
      </c>
      <c r="D183" s="154">
        <v>4000</v>
      </c>
      <c r="E183" s="154">
        <v>0</v>
      </c>
      <c r="F183" s="152">
        <v>1500</v>
      </c>
      <c r="G183" s="152">
        <v>1500</v>
      </c>
      <c r="H183" s="152">
        <v>1000</v>
      </c>
      <c r="I183" s="157">
        <v>0</v>
      </c>
      <c r="J183" s="157">
        <v>100</v>
      </c>
      <c r="K183" s="157">
        <v>100</v>
      </c>
      <c r="L183" s="157">
        <v>100</v>
      </c>
      <c r="M183" s="157">
        <v>100</v>
      </c>
      <c r="N183" s="157">
        <v>150</v>
      </c>
      <c r="O183" s="157">
        <v>150</v>
      </c>
      <c r="P183" s="157">
        <v>150</v>
      </c>
      <c r="Q183" s="157"/>
      <c r="R183" s="158"/>
      <c r="S183" s="158"/>
      <c r="T183" s="158"/>
      <c r="U183" s="158"/>
      <c r="W183" s="148" t="b">
        <f>ISNA(MATCH($B183,alte_Titel!$A$5:$A$135,0))</f>
        <v>0</v>
      </c>
      <c r="Z183" s="152">
        <v>1000</v>
      </c>
    </row>
    <row r="184" spans="1:27">
      <c r="A184" s="217" t="s">
        <v>17</v>
      </c>
      <c r="B184" s="217" t="s">
        <v>17</v>
      </c>
      <c r="C184" s="217" t="s">
        <v>360</v>
      </c>
      <c r="D184" s="154">
        <v>15000</v>
      </c>
      <c r="E184" s="154">
        <v>9880.6</v>
      </c>
      <c r="F184" s="152">
        <v>1500</v>
      </c>
      <c r="G184" s="152">
        <v>1500</v>
      </c>
      <c r="H184" s="152">
        <v>1000</v>
      </c>
      <c r="I184" s="157">
        <v>0</v>
      </c>
      <c r="J184" s="157">
        <v>0</v>
      </c>
      <c r="K184" s="157">
        <v>0</v>
      </c>
      <c r="L184" s="157">
        <v>0</v>
      </c>
      <c r="M184" s="157">
        <v>0</v>
      </c>
      <c r="N184" s="157">
        <v>0</v>
      </c>
      <c r="O184" s="157">
        <v>0</v>
      </c>
      <c r="P184" s="157">
        <v>0</v>
      </c>
      <c r="Q184" s="157"/>
      <c r="R184" s="158"/>
      <c r="S184" s="158"/>
      <c r="T184" s="158"/>
      <c r="U184" s="158"/>
      <c r="W184" s="148" t="b">
        <f>ISNA(MATCH($B184,alte_Titel!$A$5:$A$135,0))</f>
        <v>0</v>
      </c>
      <c r="Z184" s="152">
        <v>1000</v>
      </c>
    </row>
    <row r="185" spans="1:27">
      <c r="A185" s="217" t="s">
        <v>357</v>
      </c>
      <c r="B185" s="217" t="s">
        <v>17</v>
      </c>
      <c r="C185" s="217" t="s">
        <v>362</v>
      </c>
      <c r="D185" s="154"/>
      <c r="E185" s="154"/>
      <c r="F185" s="152">
        <v>1500</v>
      </c>
      <c r="G185" s="152">
        <v>1500</v>
      </c>
      <c r="H185" s="152">
        <v>1000</v>
      </c>
      <c r="I185" s="157">
        <v>0</v>
      </c>
      <c r="J185" s="157">
        <v>0</v>
      </c>
      <c r="K185" s="157">
        <v>0</v>
      </c>
      <c r="L185" s="157">
        <v>0</v>
      </c>
      <c r="M185" s="157">
        <v>0</v>
      </c>
      <c r="N185" s="157">
        <v>0</v>
      </c>
      <c r="O185" s="157">
        <v>0</v>
      </c>
      <c r="P185" s="157">
        <v>0</v>
      </c>
      <c r="Q185" s="157"/>
      <c r="R185" s="158"/>
      <c r="S185" s="158"/>
      <c r="T185" s="158"/>
      <c r="U185" s="158"/>
      <c r="W185" s="148" t="b">
        <f>ISNA(MATCH($B185,alte_Titel!$A$5:$A$135,0))</f>
        <v>0</v>
      </c>
      <c r="Z185" s="152">
        <v>1000</v>
      </c>
    </row>
    <row r="186" spans="1:27">
      <c r="A186" s="217" t="s">
        <v>358</v>
      </c>
      <c r="B186" s="217" t="s">
        <v>16</v>
      </c>
      <c r="C186" s="217" t="s">
        <v>526</v>
      </c>
      <c r="D186" s="154"/>
      <c r="E186" s="154"/>
      <c r="F186" s="152">
        <v>500</v>
      </c>
      <c r="G186" s="152">
        <v>500</v>
      </c>
      <c r="H186" s="152">
        <v>500</v>
      </c>
      <c r="I186" s="157">
        <v>0</v>
      </c>
      <c r="J186" s="157">
        <v>0</v>
      </c>
      <c r="K186" s="157">
        <v>0</v>
      </c>
      <c r="L186" s="157">
        <v>0</v>
      </c>
      <c r="M186" s="157">
        <v>0</v>
      </c>
      <c r="N186" s="157">
        <v>0</v>
      </c>
      <c r="O186" s="157">
        <v>0</v>
      </c>
      <c r="P186" s="157">
        <v>0</v>
      </c>
      <c r="Q186" s="157"/>
      <c r="R186" s="158"/>
      <c r="S186" s="158"/>
      <c r="T186" s="158"/>
      <c r="U186" s="158"/>
      <c r="W186" s="148" t="b">
        <f>ISNA(MATCH($B186,alte_Titel!$A$5:$A$135,0))</f>
        <v>0</v>
      </c>
      <c r="Z186" s="152">
        <v>500</v>
      </c>
    </row>
    <row r="187" spans="1:27">
      <c r="A187" s="217" t="s">
        <v>359</v>
      </c>
      <c r="B187" s="217" t="s">
        <v>17</v>
      </c>
      <c r="C187" s="217" t="s">
        <v>363</v>
      </c>
      <c r="D187" s="154"/>
      <c r="E187" s="154"/>
      <c r="F187" s="152">
        <v>9500</v>
      </c>
      <c r="G187" s="152">
        <v>9500</v>
      </c>
      <c r="H187" s="152">
        <v>9500</v>
      </c>
      <c r="I187" s="157">
        <v>0</v>
      </c>
      <c r="J187" s="157">
        <v>0</v>
      </c>
      <c r="K187" s="157">
        <v>0</v>
      </c>
      <c r="L187" s="157">
        <v>0</v>
      </c>
      <c r="M187" s="157">
        <v>0</v>
      </c>
      <c r="N187" s="157">
        <v>0</v>
      </c>
      <c r="O187" s="157">
        <v>0</v>
      </c>
      <c r="P187" s="157">
        <v>0</v>
      </c>
      <c r="Q187" s="157"/>
      <c r="R187" s="158"/>
      <c r="S187" s="158"/>
      <c r="T187" s="158"/>
      <c r="U187" s="158"/>
      <c r="W187" s="148" t="b">
        <f>ISNA(MATCH($B187,alte_Titel!$A$5:$A$135,0))</f>
        <v>0</v>
      </c>
      <c r="Z187" s="152">
        <v>9500</v>
      </c>
    </row>
    <row r="188" spans="1:27">
      <c r="A188" s="217" t="s">
        <v>364</v>
      </c>
      <c r="B188" s="217" t="s">
        <v>17</v>
      </c>
      <c r="C188" s="217" t="s">
        <v>365</v>
      </c>
      <c r="D188" s="154"/>
      <c r="E188" s="154"/>
      <c r="F188" s="152">
        <v>100</v>
      </c>
      <c r="G188" s="152">
        <v>100</v>
      </c>
      <c r="H188" s="152">
        <v>100</v>
      </c>
      <c r="I188" s="157">
        <v>0</v>
      </c>
      <c r="J188" s="157">
        <v>0</v>
      </c>
      <c r="K188" s="157">
        <v>25</v>
      </c>
      <c r="L188" s="157">
        <v>25</v>
      </c>
      <c r="M188" s="157">
        <v>25</v>
      </c>
      <c r="N188" s="157">
        <v>25</v>
      </c>
      <c r="O188" s="157">
        <v>25</v>
      </c>
      <c r="P188" s="157">
        <v>25</v>
      </c>
      <c r="Q188" s="157"/>
      <c r="R188" s="158"/>
      <c r="S188" s="158"/>
      <c r="T188" s="158"/>
      <c r="U188" s="158"/>
      <c r="W188" s="148" t="b">
        <f>ISNA(MATCH($B188,alte_Titel!$A$5:$A$135,0))</f>
        <v>0</v>
      </c>
      <c r="Z188" s="152">
        <v>100</v>
      </c>
    </row>
    <row r="189" spans="1:27" s="14" customFormat="1">
      <c r="A189" s="144" t="s">
        <v>18</v>
      </c>
      <c r="B189" s="144"/>
      <c r="C189" s="144" t="s">
        <v>366</v>
      </c>
      <c r="D189" s="154"/>
      <c r="E189" s="154"/>
      <c r="F189" s="152"/>
      <c r="G189" s="152"/>
      <c r="H189" s="152"/>
      <c r="I189" s="166"/>
      <c r="J189" s="166"/>
      <c r="K189" s="166"/>
      <c r="L189" s="166"/>
      <c r="M189" s="166"/>
      <c r="N189" s="158"/>
      <c r="O189" s="158"/>
      <c r="P189" s="158"/>
      <c r="Q189" s="166"/>
      <c r="R189" s="166"/>
      <c r="S189" s="166"/>
      <c r="T189" s="166"/>
      <c r="U189" s="166"/>
      <c r="V189" s="147"/>
      <c r="W189" s="148" t="b">
        <f>ISNA(MATCH($B189,alte_Titel!$A$5:$A$135,0))</f>
        <v>1</v>
      </c>
      <c r="X189" s="149"/>
      <c r="Y189" s="149"/>
      <c r="Z189" s="152"/>
    </row>
    <row r="190" spans="1:27">
      <c r="A190" s="217" t="s">
        <v>19</v>
      </c>
      <c r="B190" s="217" t="s">
        <v>19</v>
      </c>
      <c r="C190" s="217" t="s">
        <v>367</v>
      </c>
      <c r="D190" s="154">
        <v>4000</v>
      </c>
      <c r="E190" s="154">
        <v>4415</v>
      </c>
      <c r="F190" s="152">
        <v>5000</v>
      </c>
      <c r="G190" s="152">
        <v>5000</v>
      </c>
      <c r="H190" s="152">
        <v>5000</v>
      </c>
      <c r="I190" s="155">
        <v>0</v>
      </c>
      <c r="J190" s="155">
        <v>0</v>
      </c>
      <c r="K190" s="155">
        <v>380</v>
      </c>
      <c r="L190" s="155">
        <v>380</v>
      </c>
      <c r="M190" s="155">
        <v>380</v>
      </c>
      <c r="N190" s="157">
        <v>380</v>
      </c>
      <c r="O190" s="157">
        <v>380</v>
      </c>
      <c r="P190" s="157">
        <v>380</v>
      </c>
      <c r="Q190" s="157"/>
      <c r="R190" s="157"/>
      <c r="S190" s="157"/>
      <c r="T190" s="157"/>
      <c r="U190" s="155"/>
      <c r="W190" s="148" t="b">
        <f>ISNA(MATCH($B190,alte_Titel!$A$5:$A$135,0))</f>
        <v>0</v>
      </c>
      <c r="Z190" s="152">
        <v>5000</v>
      </c>
    </row>
    <row r="191" spans="1:27">
      <c r="A191" s="217" t="s">
        <v>20</v>
      </c>
      <c r="B191" s="217" t="s">
        <v>20</v>
      </c>
      <c r="C191" s="217" t="s">
        <v>368</v>
      </c>
      <c r="D191" s="154">
        <v>8000</v>
      </c>
      <c r="E191" s="154">
        <v>10757.4</v>
      </c>
      <c r="F191" s="152">
        <v>6000</v>
      </c>
      <c r="G191" s="152">
        <v>6000</v>
      </c>
      <c r="H191" s="152">
        <v>6000</v>
      </c>
      <c r="I191" s="155">
        <v>0</v>
      </c>
      <c r="J191" s="155">
        <v>0</v>
      </c>
      <c r="K191" s="155">
        <v>659.8</v>
      </c>
      <c r="L191" s="157">
        <v>659.8</v>
      </c>
      <c r="M191" s="157">
        <v>659.8</v>
      </c>
      <c r="N191" s="157">
        <v>659.8</v>
      </c>
      <c r="O191" s="157">
        <v>659.8</v>
      </c>
      <c r="P191" s="157">
        <v>659.8</v>
      </c>
      <c r="Q191" s="158"/>
      <c r="R191" s="158"/>
      <c r="S191" s="158"/>
      <c r="T191" s="158"/>
      <c r="U191" s="158"/>
      <c r="W191" s="148" t="b">
        <f>ISNA(MATCH($B191,alte_Titel!$A$5:$A$135,0))</f>
        <v>0</v>
      </c>
      <c r="Z191" s="152">
        <v>6000</v>
      </c>
    </row>
    <row r="192" spans="1:27">
      <c r="A192" s="217" t="s">
        <v>21</v>
      </c>
      <c r="B192" s="217" t="s">
        <v>21</v>
      </c>
      <c r="C192" s="217" t="s">
        <v>369</v>
      </c>
      <c r="D192" s="154">
        <v>500</v>
      </c>
      <c r="E192" s="154">
        <v>238</v>
      </c>
      <c r="F192" s="152">
        <v>500</v>
      </c>
      <c r="G192" s="152">
        <v>500</v>
      </c>
      <c r="H192" s="152">
        <v>500</v>
      </c>
      <c r="I192" s="155">
        <v>0</v>
      </c>
      <c r="J192" s="155">
        <v>0</v>
      </c>
      <c r="K192" s="155">
        <v>0</v>
      </c>
      <c r="L192" s="157">
        <v>0</v>
      </c>
      <c r="M192" s="157">
        <v>0</v>
      </c>
      <c r="N192" s="157">
        <v>0</v>
      </c>
      <c r="O192" s="157">
        <v>0</v>
      </c>
      <c r="P192" s="157">
        <v>0</v>
      </c>
      <c r="Q192" s="157"/>
      <c r="R192" s="157"/>
      <c r="S192" s="157"/>
      <c r="T192" s="157"/>
      <c r="U192" s="157"/>
      <c r="W192" s="148" t="b">
        <f>ISNA(MATCH($B192,alte_Titel!$A$5:$A$135,0))</f>
        <v>0</v>
      </c>
      <c r="Z192" s="152">
        <v>500</v>
      </c>
    </row>
    <row r="193" spans="1:27">
      <c r="A193" s="217" t="s">
        <v>22</v>
      </c>
      <c r="B193" s="217" t="s">
        <v>22</v>
      </c>
      <c r="C193" s="217" t="s">
        <v>370</v>
      </c>
      <c r="D193" s="154">
        <v>1500</v>
      </c>
      <c r="E193" s="154">
        <v>240</v>
      </c>
      <c r="F193" s="152">
        <v>4000</v>
      </c>
      <c r="G193" s="152">
        <v>4000</v>
      </c>
      <c r="H193" s="152">
        <v>4000</v>
      </c>
      <c r="I193" s="155">
        <v>0</v>
      </c>
      <c r="J193" s="155">
        <v>0</v>
      </c>
      <c r="K193" s="155">
        <v>0</v>
      </c>
      <c r="L193" s="157">
        <v>0</v>
      </c>
      <c r="M193" s="157">
        <v>0</v>
      </c>
      <c r="N193" s="157">
        <v>0</v>
      </c>
      <c r="O193" s="157">
        <v>0</v>
      </c>
      <c r="P193" s="157">
        <v>1902</v>
      </c>
      <c r="Q193" s="157"/>
      <c r="R193" s="157"/>
      <c r="S193" s="157"/>
      <c r="T193" s="157"/>
      <c r="U193" s="157"/>
      <c r="W193" s="148" t="b">
        <f>ISNA(MATCH($B193,alte_Titel!$A$5:$A$135,0))</f>
        <v>0</v>
      </c>
      <c r="Z193" s="152">
        <v>4000</v>
      </c>
    </row>
    <row r="194" spans="1:27">
      <c r="A194" s="217" t="s">
        <v>373</v>
      </c>
      <c r="B194" s="217" t="s">
        <v>22</v>
      </c>
      <c r="C194" s="217" t="s">
        <v>371</v>
      </c>
      <c r="D194" s="154"/>
      <c r="E194" s="156"/>
      <c r="F194" s="152">
        <v>1000</v>
      </c>
      <c r="G194" s="152">
        <v>1000</v>
      </c>
      <c r="H194" s="152">
        <v>1000</v>
      </c>
      <c r="I194" s="155">
        <v>0</v>
      </c>
      <c r="J194" s="155">
        <v>0</v>
      </c>
      <c r="K194" s="155">
        <v>0</v>
      </c>
      <c r="L194" s="157">
        <v>0</v>
      </c>
      <c r="M194" s="157">
        <v>0</v>
      </c>
      <c r="N194" s="157">
        <v>0</v>
      </c>
      <c r="O194" s="157">
        <v>0</v>
      </c>
      <c r="P194" s="157">
        <v>0</v>
      </c>
      <c r="Q194" s="157"/>
      <c r="R194" s="157"/>
      <c r="S194" s="157"/>
      <c r="T194" s="157"/>
      <c r="U194" s="157"/>
      <c r="W194" s="148" t="b">
        <f>ISNA(MATCH($B194,alte_Titel!$A$5:$A$135,0))</f>
        <v>0</v>
      </c>
      <c r="Z194" s="152">
        <v>1000</v>
      </c>
    </row>
    <row r="195" spans="1:27">
      <c r="A195" s="217" t="s">
        <v>374</v>
      </c>
      <c r="B195" s="217" t="s">
        <v>22</v>
      </c>
      <c r="C195" s="217" t="s">
        <v>372</v>
      </c>
      <c r="D195" s="154"/>
      <c r="E195" s="154"/>
      <c r="F195" s="152">
        <v>500</v>
      </c>
      <c r="G195" s="152">
        <v>500</v>
      </c>
      <c r="H195" s="152">
        <v>500</v>
      </c>
      <c r="I195" s="155">
        <v>0</v>
      </c>
      <c r="J195" s="155">
        <v>0</v>
      </c>
      <c r="K195" s="155">
        <v>0</v>
      </c>
      <c r="L195" s="157">
        <v>0</v>
      </c>
      <c r="M195" s="157">
        <v>0</v>
      </c>
      <c r="N195" s="157">
        <v>0</v>
      </c>
      <c r="O195" s="157">
        <v>0</v>
      </c>
      <c r="P195" s="157">
        <v>0</v>
      </c>
      <c r="Q195" s="157"/>
      <c r="R195" s="158"/>
      <c r="S195" s="158"/>
      <c r="T195" s="158"/>
      <c r="U195" s="158"/>
      <c r="W195" s="148" t="b">
        <f>ISNA(MATCH($B195,alte_Titel!$A$5:$A$135,0))</f>
        <v>0</v>
      </c>
      <c r="Z195" s="152">
        <v>500</v>
      </c>
    </row>
    <row r="196" spans="1:27" s="14" customFormat="1">
      <c r="A196" s="144" t="s">
        <v>607</v>
      </c>
      <c r="B196" s="144"/>
      <c r="C196" s="144" t="s">
        <v>75</v>
      </c>
      <c r="D196" s="154"/>
      <c r="E196" s="154"/>
      <c r="F196" s="152"/>
      <c r="G196" s="152"/>
      <c r="H196" s="152"/>
      <c r="I196" s="166"/>
      <c r="J196" s="166"/>
      <c r="K196" s="166"/>
      <c r="L196" s="166"/>
      <c r="M196" s="166"/>
      <c r="N196" s="158"/>
      <c r="O196" s="158"/>
      <c r="P196" s="158"/>
      <c r="Q196" s="166"/>
      <c r="R196" s="166"/>
      <c r="S196" s="166"/>
      <c r="T196" s="166"/>
      <c r="U196" s="166"/>
      <c r="V196" s="147"/>
      <c r="W196" s="148" t="b">
        <f>ISNA(MATCH($B196,alte_Titel!$A$5:$A$135,0))</f>
        <v>1</v>
      </c>
      <c r="X196" s="149"/>
      <c r="Y196" s="149"/>
      <c r="Z196" s="152"/>
    </row>
    <row r="197" spans="1:27">
      <c r="A197" s="225" t="s">
        <v>23</v>
      </c>
      <c r="B197" s="225" t="s">
        <v>23</v>
      </c>
      <c r="C197" s="225" t="s">
        <v>380</v>
      </c>
      <c r="D197" s="154">
        <v>20000</v>
      </c>
      <c r="E197" s="154">
        <v>21360</v>
      </c>
      <c r="F197" s="152">
        <v>20000</v>
      </c>
      <c r="G197" s="152">
        <v>20000</v>
      </c>
      <c r="H197" s="152">
        <v>20000</v>
      </c>
      <c r="I197" s="155">
        <v>1470</v>
      </c>
      <c r="J197" s="155">
        <v>3910</v>
      </c>
      <c r="K197" s="155">
        <v>6350</v>
      </c>
      <c r="L197" s="155">
        <v>8240</v>
      </c>
      <c r="M197" s="155">
        <v>10770</v>
      </c>
      <c r="N197" s="157">
        <v>12300</v>
      </c>
      <c r="O197" s="157">
        <v>14570</v>
      </c>
      <c r="P197" s="157">
        <v>15895</v>
      </c>
      <c r="Q197" s="155"/>
      <c r="R197" s="155"/>
      <c r="S197" s="155"/>
      <c r="T197" s="155"/>
      <c r="U197" s="155"/>
      <c r="W197" s="148" t="b">
        <f>ISNA(MATCH($B197,alte_Titel!$A$5:$A$135,0))</f>
        <v>0</v>
      </c>
      <c r="Z197" s="152">
        <v>20000</v>
      </c>
      <c r="AA197" s="4" t="s">
        <v>688</v>
      </c>
    </row>
    <row r="198" spans="1:27">
      <c r="A198" s="225" t="s">
        <v>24</v>
      </c>
      <c r="B198" s="225" t="s">
        <v>24</v>
      </c>
      <c r="C198" s="225" t="s">
        <v>381</v>
      </c>
      <c r="D198" s="154">
        <v>28000</v>
      </c>
      <c r="E198" s="154">
        <v>31265.02</v>
      </c>
      <c r="F198" s="152">
        <v>22000</v>
      </c>
      <c r="G198" s="152">
        <v>22000</v>
      </c>
      <c r="H198" s="152">
        <v>22000</v>
      </c>
      <c r="I198" s="155">
        <v>1816.55</v>
      </c>
      <c r="J198" s="155">
        <v>4604.9399999999996</v>
      </c>
      <c r="K198" s="155">
        <v>7943.48</v>
      </c>
      <c r="L198" s="155">
        <v>9842.2800000000007</v>
      </c>
      <c r="M198" s="155">
        <v>11743.46</v>
      </c>
      <c r="N198" s="157">
        <v>13098.55</v>
      </c>
      <c r="O198" s="157">
        <v>15530.84</v>
      </c>
      <c r="P198" s="157">
        <v>17316.64</v>
      </c>
      <c r="Q198" s="155"/>
      <c r="R198" s="155"/>
      <c r="S198" s="155"/>
      <c r="T198" s="155"/>
      <c r="U198" s="155"/>
      <c r="W198" s="148" t="b">
        <f>ISNA(MATCH($B198,alte_Titel!$A$5:$A$135,0))</f>
        <v>0</v>
      </c>
      <c r="Z198" s="152">
        <v>22000</v>
      </c>
      <c r="AA198" s="4" t="s">
        <v>688</v>
      </c>
    </row>
    <row r="199" spans="1:27">
      <c r="A199" s="225" t="s">
        <v>25</v>
      </c>
      <c r="B199" s="225" t="s">
        <v>25</v>
      </c>
      <c r="C199" s="225" t="s">
        <v>664</v>
      </c>
      <c r="D199" s="154">
        <v>31000</v>
      </c>
      <c r="E199" s="154">
        <v>18315</v>
      </c>
      <c r="F199" s="152">
        <v>25000</v>
      </c>
      <c r="G199" s="152">
        <v>27000</v>
      </c>
      <c r="H199" s="152">
        <v>27000</v>
      </c>
      <c r="I199" s="155">
        <v>660</v>
      </c>
      <c r="J199" s="155">
        <v>660</v>
      </c>
      <c r="K199" s="155">
        <v>2128.8000000000002</v>
      </c>
      <c r="L199" s="155">
        <v>3970.1</v>
      </c>
      <c r="M199" s="155">
        <v>7561.6</v>
      </c>
      <c r="N199" s="157">
        <v>9658.2000000000007</v>
      </c>
      <c r="O199" s="157">
        <v>11752.7</v>
      </c>
      <c r="P199" s="157">
        <v>13248.5</v>
      </c>
      <c r="Q199" s="155"/>
      <c r="R199" s="155"/>
      <c r="S199" s="155"/>
      <c r="T199" s="155"/>
      <c r="U199" s="155"/>
      <c r="W199" s="148" t="b">
        <f>ISNA(MATCH($B199,alte_Titel!$A$5:$A$135,0))</f>
        <v>0</v>
      </c>
      <c r="Z199" s="152">
        <v>27000</v>
      </c>
      <c r="AA199" s="4" t="s">
        <v>700</v>
      </c>
    </row>
    <row r="200" spans="1:27">
      <c r="A200" s="225" t="s">
        <v>26</v>
      </c>
      <c r="B200" s="225" t="s">
        <v>26</v>
      </c>
      <c r="C200" s="225" t="s">
        <v>382</v>
      </c>
      <c r="D200" s="154">
        <v>9000</v>
      </c>
      <c r="E200" s="154">
        <v>7194.97</v>
      </c>
      <c r="F200" s="152">
        <v>6000</v>
      </c>
      <c r="G200" s="152">
        <v>6000</v>
      </c>
      <c r="H200" s="152">
        <v>6000</v>
      </c>
      <c r="I200" s="155">
        <v>942</v>
      </c>
      <c r="J200" s="155">
        <v>1073.5999999999999</v>
      </c>
      <c r="K200" s="155">
        <v>1673.4</v>
      </c>
      <c r="L200" s="155">
        <v>2139.4</v>
      </c>
      <c r="M200" s="155">
        <v>3135.85</v>
      </c>
      <c r="N200" s="157">
        <v>3293.85</v>
      </c>
      <c r="O200" s="157">
        <v>3519.85</v>
      </c>
      <c r="P200" s="157">
        <v>3815.85</v>
      </c>
      <c r="Q200" s="155"/>
      <c r="R200" s="155"/>
      <c r="S200" s="155"/>
      <c r="T200" s="155"/>
      <c r="U200" s="155"/>
      <c r="W200" s="148" t="b">
        <f>ISNA(MATCH($B200,alte_Titel!$A$5:$A$135,0))</f>
        <v>0</v>
      </c>
      <c r="Z200" s="152">
        <v>6000</v>
      </c>
    </row>
    <row r="201" spans="1:27">
      <c r="A201" s="225" t="s">
        <v>375</v>
      </c>
      <c r="B201" s="225" t="s">
        <v>24</v>
      </c>
      <c r="C201" s="230" t="s">
        <v>383</v>
      </c>
      <c r="D201" s="154"/>
      <c r="E201" s="154"/>
      <c r="F201" s="152">
        <v>2000</v>
      </c>
      <c r="G201" s="152">
        <v>2000</v>
      </c>
      <c r="H201" s="152">
        <v>2000</v>
      </c>
      <c r="I201" s="155">
        <v>3.8</v>
      </c>
      <c r="J201" s="155">
        <v>3.8</v>
      </c>
      <c r="K201" s="155">
        <v>645.26</v>
      </c>
      <c r="L201" s="155">
        <v>645.26</v>
      </c>
      <c r="M201" s="155">
        <v>645.26</v>
      </c>
      <c r="N201" s="157">
        <v>689.84</v>
      </c>
      <c r="O201" s="157">
        <v>689.84</v>
      </c>
      <c r="P201" s="157">
        <v>689.84</v>
      </c>
      <c r="Q201" s="155"/>
      <c r="R201" s="155"/>
      <c r="S201" s="155"/>
      <c r="T201" s="155"/>
      <c r="U201" s="155"/>
      <c r="W201" s="148" t="b">
        <f>ISNA(MATCH($B201,alte_Titel!$A$5:$A$135,0))</f>
        <v>0</v>
      </c>
      <c r="Z201" s="152">
        <v>2000</v>
      </c>
    </row>
    <row r="202" spans="1:27">
      <c r="A202" s="225" t="s">
        <v>376</v>
      </c>
      <c r="B202" s="225" t="s">
        <v>26</v>
      </c>
      <c r="C202" s="230" t="s">
        <v>655</v>
      </c>
      <c r="D202" s="154"/>
      <c r="E202" s="156"/>
      <c r="F202" s="152">
        <v>5000</v>
      </c>
      <c r="G202" s="152">
        <v>5000</v>
      </c>
      <c r="H202" s="152">
        <v>5000</v>
      </c>
      <c r="I202" s="155">
        <v>0</v>
      </c>
      <c r="J202" s="155">
        <v>500</v>
      </c>
      <c r="K202" s="155">
        <v>898</v>
      </c>
      <c r="L202" s="155">
        <v>1935.6</v>
      </c>
      <c r="M202" s="155">
        <v>2681.4</v>
      </c>
      <c r="N202" s="157">
        <v>3857.4</v>
      </c>
      <c r="O202" s="157">
        <v>4143.3999999999996</v>
      </c>
      <c r="P202" s="157">
        <v>4143.3999999999996</v>
      </c>
      <c r="Q202" s="155"/>
      <c r="R202" s="155"/>
      <c r="S202" s="155"/>
      <c r="T202" s="155"/>
      <c r="U202" s="155"/>
      <c r="W202" s="148" t="b">
        <f>ISNA(MATCH($B202,alte_Titel!$A$5:$A$135,0))</f>
        <v>0</v>
      </c>
      <c r="Z202" s="152">
        <v>5000</v>
      </c>
    </row>
    <row r="203" spans="1:27">
      <c r="A203" s="225" t="s">
        <v>377</v>
      </c>
      <c r="B203" s="225" t="s">
        <v>26</v>
      </c>
      <c r="C203" s="225" t="s">
        <v>384</v>
      </c>
      <c r="D203" s="154"/>
      <c r="E203" s="156"/>
      <c r="F203" s="152">
        <v>2000</v>
      </c>
      <c r="G203" s="152">
        <v>2000</v>
      </c>
      <c r="H203" s="152">
        <v>2000</v>
      </c>
      <c r="I203" s="155">
        <v>0</v>
      </c>
      <c r="J203" s="155">
        <v>30.06</v>
      </c>
      <c r="K203" s="155">
        <v>92.74</v>
      </c>
      <c r="L203" s="155">
        <v>223.33</v>
      </c>
      <c r="M203" s="155">
        <v>223.33</v>
      </c>
      <c r="N203" s="157">
        <v>583.94000000000005</v>
      </c>
      <c r="O203" s="157">
        <v>839.38</v>
      </c>
      <c r="P203" s="157">
        <v>839.38</v>
      </c>
      <c r="Q203" s="155"/>
      <c r="R203" s="155"/>
      <c r="S203" s="155"/>
      <c r="T203" s="155"/>
      <c r="U203" s="155"/>
      <c r="W203" s="148" t="b">
        <f>ISNA(MATCH($B203,alte_Titel!$A$5:$A$135,0))</f>
        <v>0</v>
      </c>
      <c r="Z203" s="152">
        <v>2000</v>
      </c>
    </row>
    <row r="204" spans="1:27">
      <c r="A204" s="225" t="s">
        <v>378</v>
      </c>
      <c r="B204" s="225" t="s">
        <v>26</v>
      </c>
      <c r="C204" s="225" t="s">
        <v>385</v>
      </c>
      <c r="D204" s="154"/>
      <c r="E204" s="156"/>
      <c r="F204" s="152">
        <v>1000</v>
      </c>
      <c r="G204" s="152">
        <v>1000</v>
      </c>
      <c r="H204" s="152">
        <v>1000</v>
      </c>
      <c r="I204" s="155">
        <v>45</v>
      </c>
      <c r="J204" s="155">
        <v>223.5</v>
      </c>
      <c r="K204" s="155">
        <v>601.64</v>
      </c>
      <c r="L204" s="155">
        <v>776.37</v>
      </c>
      <c r="M204" s="157">
        <v>776.37</v>
      </c>
      <c r="N204" s="157">
        <v>776.37</v>
      </c>
      <c r="O204" s="157">
        <v>776.37</v>
      </c>
      <c r="P204" s="157">
        <v>776.37</v>
      </c>
      <c r="Q204" s="155"/>
      <c r="R204" s="155"/>
      <c r="S204" s="155"/>
      <c r="T204" s="155"/>
      <c r="U204" s="155"/>
      <c r="W204" s="148" t="b">
        <f>ISNA(MATCH($B204,alte_Titel!$A$5:$A$135,0))</f>
        <v>0</v>
      </c>
      <c r="Z204" s="152">
        <v>1000</v>
      </c>
    </row>
    <row r="205" spans="1:27">
      <c r="A205" s="225" t="s">
        <v>379</v>
      </c>
      <c r="B205" s="225" t="s">
        <v>26</v>
      </c>
      <c r="C205" s="225" t="s">
        <v>386</v>
      </c>
      <c r="D205" s="154"/>
      <c r="E205" s="156"/>
      <c r="F205" s="152">
        <v>2000</v>
      </c>
      <c r="G205" s="152">
        <v>2000</v>
      </c>
      <c r="H205" s="152">
        <v>1000</v>
      </c>
      <c r="I205" s="155">
        <v>0</v>
      </c>
      <c r="J205" s="155">
        <v>0</v>
      </c>
      <c r="K205" s="155">
        <v>0</v>
      </c>
      <c r="L205" s="157">
        <v>0</v>
      </c>
      <c r="M205" s="155">
        <v>0</v>
      </c>
      <c r="N205" s="157">
        <v>0</v>
      </c>
      <c r="O205" s="157">
        <v>0</v>
      </c>
      <c r="P205" s="157">
        <v>0</v>
      </c>
      <c r="Q205" s="155"/>
      <c r="R205" s="155"/>
      <c r="S205" s="155"/>
      <c r="T205" s="155"/>
      <c r="U205" s="155"/>
      <c r="W205" s="148" t="b">
        <f>ISNA(MATCH($B205,alte_Titel!$A$5:$A$135,0))</f>
        <v>0</v>
      </c>
      <c r="Z205" s="152">
        <v>1000</v>
      </c>
      <c r="AA205" s="4" t="s">
        <v>701</v>
      </c>
    </row>
    <row r="206" spans="1:27" s="14" customFormat="1">
      <c r="A206" s="144" t="s">
        <v>612</v>
      </c>
      <c r="B206" s="144"/>
      <c r="C206" s="144" t="s">
        <v>76</v>
      </c>
      <c r="D206" s="154"/>
      <c r="E206" s="154"/>
      <c r="F206" s="152"/>
      <c r="G206" s="152"/>
      <c r="H206" s="152"/>
      <c r="I206" s="166"/>
      <c r="J206" s="166"/>
      <c r="K206" s="166"/>
      <c r="L206" s="166"/>
      <c r="M206" s="166"/>
      <c r="N206" s="158"/>
      <c r="O206" s="158"/>
      <c r="P206" s="158"/>
      <c r="Q206" s="166"/>
      <c r="R206" s="166"/>
      <c r="S206" s="166"/>
      <c r="T206" s="166"/>
      <c r="U206" s="166"/>
      <c r="V206" s="147"/>
      <c r="W206" s="148" t="b">
        <f>ISNA(MATCH($B206,alte_Titel!$A$5:$A$135,0))</f>
        <v>1</v>
      </c>
      <c r="X206" s="149"/>
      <c r="Y206" s="149"/>
      <c r="Z206" s="152"/>
    </row>
    <row r="207" spans="1:27">
      <c r="A207" s="217" t="s">
        <v>27</v>
      </c>
      <c r="B207" s="218" t="s">
        <v>27</v>
      </c>
      <c r="C207" s="225" t="s">
        <v>387</v>
      </c>
      <c r="D207" s="154">
        <v>13000</v>
      </c>
      <c r="E207" s="154">
        <v>9445</v>
      </c>
      <c r="F207" s="152">
        <v>11000</v>
      </c>
      <c r="G207" s="152">
        <v>11000</v>
      </c>
      <c r="H207" s="152">
        <v>11000</v>
      </c>
      <c r="I207" s="155">
        <v>650</v>
      </c>
      <c r="J207" s="155">
        <v>1450</v>
      </c>
      <c r="K207" s="155">
        <v>2745</v>
      </c>
      <c r="L207" s="155">
        <v>3655</v>
      </c>
      <c r="M207" s="155">
        <v>5095</v>
      </c>
      <c r="N207" s="157">
        <v>6220</v>
      </c>
      <c r="O207" s="157">
        <v>7410</v>
      </c>
      <c r="P207" s="157">
        <v>8335</v>
      </c>
      <c r="Q207" s="155"/>
      <c r="R207" s="155"/>
      <c r="S207" s="155"/>
      <c r="T207" s="155"/>
      <c r="U207" s="155"/>
      <c r="W207" s="148" t="b">
        <f>ISNA(MATCH($B207,alte_Titel!$A$5:$A$135,0))</f>
        <v>0</v>
      </c>
      <c r="Z207" s="152">
        <v>11000</v>
      </c>
    </row>
    <row r="208" spans="1:27">
      <c r="A208" s="217" t="s">
        <v>28</v>
      </c>
      <c r="B208" s="218" t="s">
        <v>28</v>
      </c>
      <c r="C208" s="225" t="s">
        <v>388</v>
      </c>
      <c r="D208" s="154">
        <v>7000</v>
      </c>
      <c r="E208" s="154">
        <v>1242.93</v>
      </c>
      <c r="F208" s="152">
        <v>3500</v>
      </c>
      <c r="G208" s="152">
        <v>3500</v>
      </c>
      <c r="H208" s="152">
        <v>3500</v>
      </c>
      <c r="I208" s="155">
        <v>45.5</v>
      </c>
      <c r="J208" s="155">
        <v>45.5</v>
      </c>
      <c r="K208" s="155">
        <v>642.79</v>
      </c>
      <c r="L208" s="155">
        <v>815.27</v>
      </c>
      <c r="M208" s="155">
        <v>1595.97</v>
      </c>
      <c r="N208" s="157">
        <v>1797.47</v>
      </c>
      <c r="O208" s="157">
        <v>2448.61</v>
      </c>
      <c r="P208" s="157">
        <v>2784.14</v>
      </c>
      <c r="Q208" s="155"/>
      <c r="R208" s="155"/>
      <c r="S208" s="155"/>
      <c r="T208" s="155"/>
      <c r="U208" s="155"/>
      <c r="W208" s="148" t="b">
        <f>ISNA(MATCH($B208,alte_Titel!$A$5:$A$135,0))</f>
        <v>0</v>
      </c>
      <c r="Z208" s="152">
        <v>3500</v>
      </c>
    </row>
    <row r="209" spans="1:27">
      <c r="A209" s="217" t="s">
        <v>29</v>
      </c>
      <c r="B209" s="218" t="s">
        <v>29</v>
      </c>
      <c r="C209" s="225" t="s">
        <v>663</v>
      </c>
      <c r="D209" s="154">
        <v>2000</v>
      </c>
      <c r="E209" s="154">
        <v>0</v>
      </c>
      <c r="F209" s="152">
        <v>2000</v>
      </c>
      <c r="G209" s="152">
        <v>2000</v>
      </c>
      <c r="H209" s="152">
        <v>2000</v>
      </c>
      <c r="I209" s="155">
        <v>0</v>
      </c>
      <c r="J209" s="155">
        <v>0</v>
      </c>
      <c r="K209" s="155">
        <v>0</v>
      </c>
      <c r="L209" s="155">
        <v>0</v>
      </c>
      <c r="M209" s="155">
        <v>0</v>
      </c>
      <c r="N209" s="157">
        <v>0</v>
      </c>
      <c r="O209" s="157">
        <v>0</v>
      </c>
      <c r="P209" s="157">
        <v>0</v>
      </c>
      <c r="Q209" s="155"/>
      <c r="R209" s="155"/>
      <c r="S209" s="155"/>
      <c r="T209" s="155"/>
      <c r="U209" s="155"/>
      <c r="W209" s="148" t="b">
        <f>ISNA(MATCH($B209,alte_Titel!$A$5:$A$135,0))</f>
        <v>0</v>
      </c>
      <c r="Z209" s="152">
        <v>2000</v>
      </c>
    </row>
    <row r="210" spans="1:27">
      <c r="A210" s="217" t="s">
        <v>30</v>
      </c>
      <c r="B210" s="218" t="s">
        <v>30</v>
      </c>
      <c r="C210" s="225" t="s">
        <v>389</v>
      </c>
      <c r="D210" s="154">
        <v>1500</v>
      </c>
      <c r="E210" s="154">
        <v>983.22</v>
      </c>
      <c r="F210" s="152">
        <v>1500</v>
      </c>
      <c r="G210" s="152">
        <v>1500</v>
      </c>
      <c r="H210" s="152">
        <v>1500</v>
      </c>
      <c r="I210" s="155">
        <v>434.5</v>
      </c>
      <c r="J210" s="155">
        <v>434.5</v>
      </c>
      <c r="K210" s="155">
        <v>434.5</v>
      </c>
      <c r="L210" s="155">
        <v>1144.0999999999999</v>
      </c>
      <c r="M210" s="155">
        <v>1298.7</v>
      </c>
      <c r="N210" s="157">
        <v>1298.7</v>
      </c>
      <c r="O210" s="157">
        <v>1954.8</v>
      </c>
      <c r="P210" s="157">
        <v>1954.8</v>
      </c>
      <c r="Q210" s="155"/>
      <c r="R210" s="155"/>
      <c r="S210" s="155"/>
      <c r="T210" s="155"/>
      <c r="U210" s="155"/>
      <c r="W210" s="148" t="b">
        <f>ISNA(MATCH($B210,alte_Titel!$A$5:$A$135,0))</f>
        <v>0</v>
      </c>
      <c r="Z210" s="152">
        <v>1500</v>
      </c>
    </row>
    <row r="211" spans="1:27">
      <c r="A211" s="217" t="s">
        <v>394</v>
      </c>
      <c r="B211" s="217" t="s">
        <v>28</v>
      </c>
      <c r="C211" s="230" t="s">
        <v>390</v>
      </c>
      <c r="D211" s="154"/>
      <c r="E211" s="154"/>
      <c r="F211" s="152">
        <v>1000</v>
      </c>
      <c r="G211" s="152">
        <v>1000</v>
      </c>
      <c r="H211" s="152">
        <v>1000</v>
      </c>
      <c r="I211" s="155">
        <v>0</v>
      </c>
      <c r="J211" s="155">
        <v>0</v>
      </c>
      <c r="K211" s="155">
        <v>0</v>
      </c>
      <c r="L211" s="155">
        <v>206.13</v>
      </c>
      <c r="M211" s="155">
        <v>206.13</v>
      </c>
      <c r="N211" s="157">
        <v>206.13</v>
      </c>
      <c r="O211" s="157">
        <v>347.14</v>
      </c>
      <c r="P211" s="157">
        <v>347.14</v>
      </c>
      <c r="Q211" s="155"/>
      <c r="R211" s="155"/>
      <c r="S211" s="155"/>
      <c r="T211" s="155"/>
      <c r="U211" s="155"/>
      <c r="W211" s="148" t="b">
        <f>ISNA(MATCH($B211,alte_Titel!$A$5:$A$135,0))</f>
        <v>0</v>
      </c>
      <c r="Z211" s="152">
        <v>1000</v>
      </c>
    </row>
    <row r="212" spans="1:27">
      <c r="A212" s="217" t="s">
        <v>395</v>
      </c>
      <c r="B212" s="217" t="s">
        <v>30</v>
      </c>
      <c r="C212" s="230" t="s">
        <v>656</v>
      </c>
      <c r="D212" s="154"/>
      <c r="E212" s="156"/>
      <c r="F212" s="152">
        <v>1000</v>
      </c>
      <c r="G212" s="152">
        <v>1000</v>
      </c>
      <c r="H212" s="152">
        <v>1000</v>
      </c>
      <c r="I212" s="155">
        <v>0</v>
      </c>
      <c r="J212" s="155">
        <v>0</v>
      </c>
      <c r="K212" s="155">
        <v>0</v>
      </c>
      <c r="L212" s="155">
        <v>0</v>
      </c>
      <c r="M212" s="155">
        <v>0</v>
      </c>
      <c r="N212" s="157">
        <v>0</v>
      </c>
      <c r="O212" s="157">
        <v>0</v>
      </c>
      <c r="P212" s="157">
        <v>0</v>
      </c>
      <c r="Q212" s="155"/>
      <c r="R212" s="155"/>
      <c r="S212" s="155"/>
      <c r="T212" s="155"/>
      <c r="U212" s="155"/>
      <c r="W212" s="148" t="b">
        <f>ISNA(MATCH($B212,alte_Titel!$A$5:$A$135,0))</f>
        <v>0</v>
      </c>
      <c r="Z212" s="152">
        <v>1000</v>
      </c>
    </row>
    <row r="213" spans="1:27">
      <c r="A213" s="217" t="s">
        <v>396</v>
      </c>
      <c r="B213" s="218" t="s">
        <v>30</v>
      </c>
      <c r="C213" s="225" t="s">
        <v>391</v>
      </c>
      <c r="D213" s="154"/>
      <c r="E213" s="156"/>
      <c r="F213" s="152">
        <v>1000</v>
      </c>
      <c r="G213" s="152">
        <v>1000</v>
      </c>
      <c r="H213" s="152">
        <v>1000</v>
      </c>
      <c r="I213" s="155">
        <v>0</v>
      </c>
      <c r="J213" s="155">
        <v>0</v>
      </c>
      <c r="K213" s="155">
        <v>0</v>
      </c>
      <c r="L213" s="155">
        <v>0</v>
      </c>
      <c r="M213" s="155">
        <v>0</v>
      </c>
      <c r="N213" s="157">
        <v>0</v>
      </c>
      <c r="O213" s="157">
        <v>0</v>
      </c>
      <c r="P213" s="157">
        <v>0</v>
      </c>
      <c r="Q213" s="155"/>
      <c r="R213" s="155"/>
      <c r="S213" s="155"/>
      <c r="T213" s="155"/>
      <c r="U213" s="155"/>
      <c r="W213" s="148" t="b">
        <f>ISNA(MATCH($B213,alte_Titel!$A$5:$A$135,0))</f>
        <v>0</v>
      </c>
      <c r="Z213" s="152">
        <v>1000</v>
      </c>
    </row>
    <row r="214" spans="1:27">
      <c r="A214" s="217" t="s">
        <v>397</v>
      </c>
      <c r="B214" s="218" t="s">
        <v>30</v>
      </c>
      <c r="C214" s="225" t="s">
        <v>392</v>
      </c>
      <c r="D214" s="154"/>
      <c r="E214" s="156"/>
      <c r="F214" s="152">
        <v>500</v>
      </c>
      <c r="G214" s="152">
        <v>500</v>
      </c>
      <c r="H214" s="152">
        <v>500</v>
      </c>
      <c r="I214" s="155">
        <v>0</v>
      </c>
      <c r="J214" s="155">
        <v>127</v>
      </c>
      <c r="K214" s="155">
        <v>127</v>
      </c>
      <c r="L214" s="155">
        <v>198</v>
      </c>
      <c r="M214" s="155">
        <v>198</v>
      </c>
      <c r="N214" s="157">
        <v>198</v>
      </c>
      <c r="O214" s="157">
        <v>198</v>
      </c>
      <c r="P214" s="157">
        <v>198</v>
      </c>
      <c r="Q214" s="155"/>
      <c r="R214" s="155"/>
      <c r="S214" s="155"/>
      <c r="T214" s="155"/>
      <c r="U214" s="155"/>
      <c r="W214" s="148" t="b">
        <f>ISNA(MATCH($B214,alte_Titel!$A$5:$A$135,0))</f>
        <v>0</v>
      </c>
      <c r="Z214" s="152">
        <v>500</v>
      </c>
    </row>
    <row r="215" spans="1:27">
      <c r="A215" s="217" t="s">
        <v>398</v>
      </c>
      <c r="B215" s="218" t="s">
        <v>30</v>
      </c>
      <c r="C215" s="225" t="s">
        <v>393</v>
      </c>
      <c r="D215" s="154"/>
      <c r="E215" s="156"/>
      <c r="F215" s="152">
        <v>500</v>
      </c>
      <c r="G215" s="152">
        <v>500</v>
      </c>
      <c r="H215" s="152">
        <v>500</v>
      </c>
      <c r="I215" s="155">
        <v>0</v>
      </c>
      <c r="J215" s="155">
        <v>0</v>
      </c>
      <c r="K215" s="155">
        <v>0</v>
      </c>
      <c r="L215" s="155">
        <v>0</v>
      </c>
      <c r="M215" s="155">
        <v>0</v>
      </c>
      <c r="N215" s="157">
        <v>0</v>
      </c>
      <c r="O215" s="157">
        <v>0</v>
      </c>
      <c r="P215" s="157">
        <v>0</v>
      </c>
      <c r="Q215" s="155"/>
      <c r="R215" s="155"/>
      <c r="S215" s="155"/>
      <c r="T215" s="155"/>
      <c r="U215" s="155"/>
      <c r="W215" s="148" t="b">
        <f>ISNA(MATCH($B215,alte_Titel!$A$5:$A$135,0))</f>
        <v>0</v>
      </c>
      <c r="Z215" s="152">
        <v>500</v>
      </c>
      <c r="AA215" s="4" t="s">
        <v>707</v>
      </c>
    </row>
    <row r="216" spans="1:27" s="14" customFormat="1">
      <c r="A216" s="144" t="s">
        <v>617</v>
      </c>
      <c r="B216" s="144"/>
      <c r="C216" s="144" t="s">
        <v>77</v>
      </c>
      <c r="D216" s="154"/>
      <c r="E216" s="154"/>
      <c r="F216" s="152"/>
      <c r="G216" s="152"/>
      <c r="H216" s="152"/>
      <c r="I216" s="166"/>
      <c r="J216" s="166"/>
      <c r="K216" s="166"/>
      <c r="L216" s="166"/>
      <c r="M216" s="166"/>
      <c r="N216" s="158"/>
      <c r="O216" s="158"/>
      <c r="P216" s="158"/>
      <c r="Q216" s="166"/>
      <c r="R216" s="166"/>
      <c r="S216" s="166"/>
      <c r="T216" s="166"/>
      <c r="U216" s="166"/>
      <c r="V216" s="147"/>
      <c r="W216" s="148" t="b">
        <f>ISNA(MATCH($B216,alte_Titel!$A$5:$A$135,0))</f>
        <v>1</v>
      </c>
      <c r="X216" s="149"/>
      <c r="Y216" s="149"/>
      <c r="Z216" s="152"/>
    </row>
    <row r="217" spans="1:27">
      <c r="A217" s="217" t="s">
        <v>399</v>
      </c>
      <c r="B217" s="217" t="s">
        <v>399</v>
      </c>
      <c r="C217" s="231" t="s">
        <v>408</v>
      </c>
      <c r="D217" s="154">
        <v>15000</v>
      </c>
      <c r="E217" s="154">
        <v>14340</v>
      </c>
      <c r="F217" s="152">
        <v>15000</v>
      </c>
      <c r="G217" s="152">
        <v>15000</v>
      </c>
      <c r="H217" s="152">
        <v>15000</v>
      </c>
      <c r="I217" s="155">
        <v>1020</v>
      </c>
      <c r="J217" s="155">
        <v>2630</v>
      </c>
      <c r="K217" s="155">
        <v>4095</v>
      </c>
      <c r="L217" s="155">
        <v>5335</v>
      </c>
      <c r="M217" s="155">
        <v>6515</v>
      </c>
      <c r="N217" s="157">
        <v>7800</v>
      </c>
      <c r="O217" s="157">
        <v>9080</v>
      </c>
      <c r="P217" s="157">
        <v>10380</v>
      </c>
      <c r="Q217" s="155"/>
      <c r="R217" s="155"/>
      <c r="S217" s="155"/>
      <c r="T217" s="155"/>
      <c r="U217" s="155"/>
      <c r="W217" s="148" t="b">
        <f>ISNA(MATCH($B217,alte_Titel!$A$5:$A$135,0))</f>
        <v>0</v>
      </c>
      <c r="Z217" s="152">
        <v>15000</v>
      </c>
    </row>
    <row r="218" spans="1:27">
      <c r="A218" s="217" t="s">
        <v>400</v>
      </c>
      <c r="B218" s="217" t="s">
        <v>400</v>
      </c>
      <c r="C218" s="231" t="s">
        <v>409</v>
      </c>
      <c r="D218" s="154">
        <v>14000</v>
      </c>
      <c r="E218" s="154">
        <v>12195.88</v>
      </c>
      <c r="F218" s="152">
        <v>8000</v>
      </c>
      <c r="G218" s="152">
        <v>8000</v>
      </c>
      <c r="H218" s="152">
        <v>8000</v>
      </c>
      <c r="I218" s="155">
        <v>243.3</v>
      </c>
      <c r="J218" s="155">
        <v>1110.78</v>
      </c>
      <c r="K218" s="155">
        <v>2084.7399999999998</v>
      </c>
      <c r="L218" s="155">
        <v>2412.34</v>
      </c>
      <c r="M218" s="155">
        <v>2787.42</v>
      </c>
      <c r="N218" s="157">
        <v>3343.82</v>
      </c>
      <c r="O218" s="157">
        <v>3762.1</v>
      </c>
      <c r="P218" s="157">
        <v>4204.1000000000004</v>
      </c>
      <c r="Q218" s="155"/>
      <c r="R218" s="155"/>
      <c r="S218" s="155"/>
      <c r="T218" s="155"/>
      <c r="U218" s="155"/>
      <c r="W218" s="148" t="b">
        <f>ISNA(MATCH($B218,alte_Titel!$A$5:$A$135,0))</f>
        <v>0</v>
      </c>
      <c r="Z218" s="152">
        <v>8000</v>
      </c>
    </row>
    <row r="219" spans="1:27">
      <c r="A219" s="217" t="s">
        <v>401</v>
      </c>
      <c r="B219" s="217" t="s">
        <v>401</v>
      </c>
      <c r="C219" s="231" t="s">
        <v>662</v>
      </c>
      <c r="D219" s="154">
        <v>18000</v>
      </c>
      <c r="E219" s="154">
        <v>2414</v>
      </c>
      <c r="F219" s="152">
        <v>4000</v>
      </c>
      <c r="G219" s="152">
        <v>8000</v>
      </c>
      <c r="H219" s="152">
        <v>8000</v>
      </c>
      <c r="I219" s="155">
        <v>0</v>
      </c>
      <c r="J219" s="155">
        <v>0</v>
      </c>
      <c r="K219" s="155">
        <v>0</v>
      </c>
      <c r="L219" s="155">
        <v>0</v>
      </c>
      <c r="M219" s="155">
        <v>818.4</v>
      </c>
      <c r="N219" s="157">
        <v>818.4</v>
      </c>
      <c r="O219" s="157">
        <v>818.4</v>
      </c>
      <c r="P219" s="157">
        <v>1900.8</v>
      </c>
      <c r="Q219" s="155"/>
      <c r="R219" s="155"/>
      <c r="S219" s="155"/>
      <c r="T219" s="155"/>
      <c r="U219" s="155"/>
      <c r="W219" s="148" t="b">
        <f>ISNA(MATCH($B219,alte_Titel!$A$5:$A$135,0))</f>
        <v>0</v>
      </c>
      <c r="Z219" s="152">
        <v>8000</v>
      </c>
    </row>
    <row r="220" spans="1:27">
      <c r="A220" s="217" t="s">
        <v>402</v>
      </c>
      <c r="B220" s="217" t="s">
        <v>402</v>
      </c>
      <c r="C220" s="231" t="s">
        <v>410</v>
      </c>
      <c r="D220" s="154">
        <v>6500</v>
      </c>
      <c r="E220" s="154">
        <v>1766.4</v>
      </c>
      <c r="F220" s="152">
        <v>2000</v>
      </c>
      <c r="G220" s="152">
        <v>2000</v>
      </c>
      <c r="H220" s="152">
        <v>2000</v>
      </c>
      <c r="I220" s="155">
        <v>72</v>
      </c>
      <c r="J220" s="155">
        <v>472.7</v>
      </c>
      <c r="K220" s="155">
        <v>520.70000000000005</v>
      </c>
      <c r="L220" s="155">
        <v>599.70000000000005</v>
      </c>
      <c r="M220" s="155">
        <v>599.70000000000005</v>
      </c>
      <c r="N220" s="157">
        <v>757.7</v>
      </c>
      <c r="O220" s="157">
        <v>757.7</v>
      </c>
      <c r="P220" s="157">
        <v>777.7</v>
      </c>
      <c r="Q220" s="155"/>
      <c r="R220" s="155"/>
      <c r="S220" s="155"/>
      <c r="T220" s="155"/>
      <c r="U220" s="155"/>
      <c r="W220" s="148" t="b">
        <f>ISNA(MATCH($B220,alte_Titel!$A$5:$A$135,0))</f>
        <v>0</v>
      </c>
      <c r="Z220" s="152">
        <v>2000</v>
      </c>
    </row>
    <row r="221" spans="1:27">
      <c r="A221" s="217" t="s">
        <v>403</v>
      </c>
      <c r="B221" s="217" t="s">
        <v>400</v>
      </c>
      <c r="C221" s="230" t="s">
        <v>411</v>
      </c>
      <c r="D221" s="154"/>
      <c r="E221" s="156"/>
      <c r="F221" s="152">
        <v>2000</v>
      </c>
      <c r="G221" s="152">
        <v>2000</v>
      </c>
      <c r="H221" s="152">
        <v>2000</v>
      </c>
      <c r="I221" s="155">
        <v>0</v>
      </c>
      <c r="J221" s="155">
        <v>0</v>
      </c>
      <c r="K221" s="155">
        <v>0</v>
      </c>
      <c r="L221" s="155">
        <v>0</v>
      </c>
      <c r="M221" s="155">
        <v>0</v>
      </c>
      <c r="N221" s="157">
        <v>0</v>
      </c>
      <c r="O221" s="157">
        <v>447.6</v>
      </c>
      <c r="P221" s="157">
        <v>447.6</v>
      </c>
      <c r="Q221" s="155"/>
      <c r="R221" s="155"/>
      <c r="S221" s="155"/>
      <c r="T221" s="155"/>
      <c r="U221" s="155"/>
      <c r="W221" s="148" t="b">
        <f>ISNA(MATCH($B221,alte_Titel!$A$5:$A$135,0))</f>
        <v>0</v>
      </c>
      <c r="Z221" s="152">
        <v>2000</v>
      </c>
    </row>
    <row r="222" spans="1:27">
      <c r="A222" s="217" t="s">
        <v>404</v>
      </c>
      <c r="B222" s="217" t="s">
        <v>402</v>
      </c>
      <c r="C222" s="230" t="s">
        <v>657</v>
      </c>
      <c r="D222" s="154"/>
      <c r="E222" s="156"/>
      <c r="F222" s="152">
        <v>1500</v>
      </c>
      <c r="G222" s="152">
        <v>2000</v>
      </c>
      <c r="H222" s="152">
        <v>2000</v>
      </c>
      <c r="I222" s="155">
        <v>0</v>
      </c>
      <c r="J222" s="155">
        <v>0</v>
      </c>
      <c r="K222" s="155">
        <v>48</v>
      </c>
      <c r="L222" s="155">
        <v>288</v>
      </c>
      <c r="M222" s="155">
        <v>528</v>
      </c>
      <c r="N222" s="157">
        <v>686</v>
      </c>
      <c r="O222" s="157">
        <v>686</v>
      </c>
      <c r="P222" s="157">
        <v>686</v>
      </c>
      <c r="Q222" s="155"/>
      <c r="R222" s="155"/>
      <c r="S222" s="155"/>
      <c r="T222" s="155"/>
      <c r="U222" s="155"/>
      <c r="W222" s="148" t="b">
        <f>ISNA(MATCH($B222,alte_Titel!$A$5:$A$135,0))</f>
        <v>0</v>
      </c>
      <c r="Z222" s="152">
        <v>2000</v>
      </c>
    </row>
    <row r="223" spans="1:27">
      <c r="A223" s="217" t="s">
        <v>405</v>
      </c>
      <c r="B223" s="217" t="s">
        <v>402</v>
      </c>
      <c r="C223" s="231" t="s">
        <v>412</v>
      </c>
      <c r="D223" s="154"/>
      <c r="E223" s="156"/>
      <c r="F223" s="152">
        <v>2500</v>
      </c>
      <c r="G223" s="152">
        <v>4200</v>
      </c>
      <c r="H223" s="152">
        <v>4200</v>
      </c>
      <c r="I223" s="155">
        <v>0</v>
      </c>
      <c r="J223" s="155">
        <v>0</v>
      </c>
      <c r="K223" s="155">
        <v>102.47</v>
      </c>
      <c r="L223" s="155">
        <v>102.47</v>
      </c>
      <c r="M223" s="155">
        <v>225.23</v>
      </c>
      <c r="N223" s="157">
        <v>225.23</v>
      </c>
      <c r="O223" s="157">
        <v>225.23</v>
      </c>
      <c r="P223" s="157">
        <v>225.23</v>
      </c>
      <c r="Q223" s="155"/>
      <c r="R223" s="155"/>
      <c r="S223" s="155"/>
      <c r="T223" s="155"/>
      <c r="U223" s="155"/>
      <c r="W223" s="148" t="b">
        <f>ISNA(MATCH($B223,alte_Titel!$A$5:$A$135,0))</f>
        <v>0</v>
      </c>
      <c r="Z223" s="152">
        <v>4200</v>
      </c>
    </row>
    <row r="224" spans="1:27">
      <c r="A224" s="217" t="s">
        <v>406</v>
      </c>
      <c r="B224" s="217" t="s">
        <v>402</v>
      </c>
      <c r="C224" s="231" t="s">
        <v>413</v>
      </c>
      <c r="D224" s="154"/>
      <c r="E224" s="156"/>
      <c r="F224" s="152">
        <v>1000</v>
      </c>
      <c r="G224" s="152">
        <v>1400</v>
      </c>
      <c r="H224" s="152">
        <v>1400</v>
      </c>
      <c r="I224" s="155">
        <v>0</v>
      </c>
      <c r="J224" s="155">
        <v>0</v>
      </c>
      <c r="K224" s="155">
        <v>0</v>
      </c>
      <c r="L224" s="155">
        <v>0</v>
      </c>
      <c r="M224" s="155">
        <v>0</v>
      </c>
      <c r="N224" s="157">
        <v>0</v>
      </c>
      <c r="O224" s="157">
        <v>0</v>
      </c>
      <c r="P224" s="157">
        <v>259.5</v>
      </c>
      <c r="Q224" s="155"/>
      <c r="R224" s="155"/>
      <c r="S224" s="155"/>
      <c r="T224" s="155"/>
      <c r="U224" s="155"/>
      <c r="W224" s="148" t="b">
        <f>ISNA(MATCH($B224,alte_Titel!$A$5:$A$135,0))</f>
        <v>0</v>
      </c>
      <c r="Z224" s="152">
        <v>1400</v>
      </c>
    </row>
    <row r="225" spans="1:27">
      <c r="A225" s="217" t="s">
        <v>407</v>
      </c>
      <c r="B225" s="217" t="s">
        <v>402</v>
      </c>
      <c r="C225" s="231" t="s">
        <v>414</v>
      </c>
      <c r="D225" s="154"/>
      <c r="E225" s="156"/>
      <c r="F225" s="152">
        <v>1000</v>
      </c>
      <c r="G225" s="152">
        <v>1000</v>
      </c>
      <c r="H225" s="152">
        <v>1000</v>
      </c>
      <c r="I225" s="155">
        <v>0</v>
      </c>
      <c r="J225" s="155">
        <v>0</v>
      </c>
      <c r="K225" s="155">
        <v>0</v>
      </c>
      <c r="L225" s="155">
        <v>0</v>
      </c>
      <c r="M225" s="155">
        <v>0</v>
      </c>
      <c r="N225" s="157">
        <v>0</v>
      </c>
      <c r="O225" s="157">
        <v>0</v>
      </c>
      <c r="P225" s="157">
        <v>0</v>
      </c>
      <c r="Q225" s="155"/>
      <c r="R225" s="155"/>
      <c r="S225" s="155"/>
      <c r="T225" s="155"/>
      <c r="U225" s="155"/>
      <c r="W225" s="148" t="b">
        <f>ISNA(MATCH($B225,alte_Titel!$A$5:$A$135,0))</f>
        <v>0</v>
      </c>
      <c r="Z225" s="152">
        <v>1000</v>
      </c>
    </row>
    <row r="226" spans="1:27" s="14" customFormat="1">
      <c r="A226" s="144" t="s">
        <v>622</v>
      </c>
      <c r="B226" s="144"/>
      <c r="C226" s="144" t="s">
        <v>78</v>
      </c>
      <c r="D226" s="154"/>
      <c r="E226" s="154"/>
      <c r="F226" s="152"/>
      <c r="G226" s="152"/>
      <c r="H226" s="152"/>
      <c r="I226" s="166"/>
      <c r="J226" s="166"/>
      <c r="K226" s="158"/>
      <c r="L226" s="158"/>
      <c r="M226" s="158"/>
      <c r="N226" s="158"/>
      <c r="O226" s="158"/>
      <c r="P226" s="158"/>
      <c r="Q226" s="166"/>
      <c r="R226" s="166"/>
      <c r="S226" s="166"/>
      <c r="T226" s="166"/>
      <c r="U226" s="166"/>
      <c r="V226" s="147"/>
      <c r="W226" s="148" t="b">
        <f>ISNA(MATCH($B226,alte_Titel!$A$5:$A$135,0))</f>
        <v>1</v>
      </c>
      <c r="X226" s="149"/>
      <c r="Y226" s="149"/>
      <c r="Z226" s="152"/>
    </row>
    <row r="227" spans="1:27">
      <c r="A227" s="217" t="s">
        <v>422</v>
      </c>
      <c r="B227" s="217" t="s">
        <v>422</v>
      </c>
      <c r="C227" s="231" t="s">
        <v>415</v>
      </c>
      <c r="D227" s="154">
        <v>14000</v>
      </c>
      <c r="E227" s="154">
        <v>9865</v>
      </c>
      <c r="F227" s="152">
        <v>14000</v>
      </c>
      <c r="G227" s="152">
        <v>14000</v>
      </c>
      <c r="H227" s="152">
        <v>18000</v>
      </c>
      <c r="I227" s="155">
        <v>1510</v>
      </c>
      <c r="J227" s="155">
        <v>3120</v>
      </c>
      <c r="K227" s="157">
        <v>4910</v>
      </c>
      <c r="L227" s="157">
        <v>7130</v>
      </c>
      <c r="M227" s="157">
        <v>8290</v>
      </c>
      <c r="N227" s="157">
        <v>10799.1</v>
      </c>
      <c r="O227" s="157">
        <v>12214.1</v>
      </c>
      <c r="P227" s="157">
        <v>15464.1</v>
      </c>
      <c r="Q227" s="155"/>
      <c r="R227" s="155"/>
      <c r="S227" s="155"/>
      <c r="T227" s="155"/>
      <c r="U227" s="155"/>
      <c r="W227" s="148" t="b">
        <f>ISNA(MATCH($B227,alte_Titel!$A$5:$A$135,0))</f>
        <v>0</v>
      </c>
      <c r="Z227" s="152">
        <v>18000</v>
      </c>
      <c r="AA227" s="4" t="s">
        <v>702</v>
      </c>
    </row>
    <row r="228" spans="1:27">
      <c r="A228" s="217" t="s">
        <v>423</v>
      </c>
      <c r="B228" s="217" t="s">
        <v>423</v>
      </c>
      <c r="C228" s="231" t="s">
        <v>416</v>
      </c>
      <c r="D228" s="154">
        <v>16000</v>
      </c>
      <c r="E228" s="154">
        <v>11350.43</v>
      </c>
      <c r="F228" s="152">
        <v>10000</v>
      </c>
      <c r="G228" s="152">
        <v>10000</v>
      </c>
      <c r="H228" s="152">
        <v>14000</v>
      </c>
      <c r="I228" s="155">
        <v>2086.33</v>
      </c>
      <c r="J228" s="155">
        <v>3255.06</v>
      </c>
      <c r="K228" s="157">
        <v>5084.0200000000004</v>
      </c>
      <c r="L228" s="157">
        <v>8575.7999999999993</v>
      </c>
      <c r="M228" s="157">
        <v>8961.6</v>
      </c>
      <c r="N228" s="157">
        <v>10207</v>
      </c>
      <c r="O228" s="157">
        <v>11198.25</v>
      </c>
      <c r="P228" s="157">
        <v>16307.42</v>
      </c>
      <c r="Q228" s="155"/>
      <c r="R228" s="155"/>
      <c r="S228" s="155"/>
      <c r="T228" s="155"/>
      <c r="U228" s="155"/>
      <c r="W228" s="148" t="b">
        <f>ISNA(MATCH($B228,alte_Titel!$A$5:$A$135,0))</f>
        <v>0</v>
      </c>
      <c r="Z228" s="152">
        <v>14000</v>
      </c>
      <c r="AA228" s="4" t="s">
        <v>702</v>
      </c>
    </row>
    <row r="229" spans="1:27">
      <c r="A229" s="217" t="s">
        <v>424</v>
      </c>
      <c r="B229" s="217" t="s">
        <v>424</v>
      </c>
      <c r="C229" s="231" t="s">
        <v>660</v>
      </c>
      <c r="D229" s="154">
        <v>18000</v>
      </c>
      <c r="E229" s="154">
        <v>14266.75</v>
      </c>
      <c r="F229" s="152">
        <v>18000</v>
      </c>
      <c r="G229" s="152">
        <v>18000</v>
      </c>
      <c r="H229" s="152">
        <v>18000</v>
      </c>
      <c r="I229" s="155">
        <v>0</v>
      </c>
      <c r="J229" s="155">
        <v>0</v>
      </c>
      <c r="K229" s="157">
        <v>1056.3900000000001</v>
      </c>
      <c r="L229" s="157">
        <v>2113.98</v>
      </c>
      <c r="M229" s="157">
        <v>4626.87</v>
      </c>
      <c r="N229" s="157">
        <v>8167.8</v>
      </c>
      <c r="O229" s="157">
        <v>8167.8</v>
      </c>
      <c r="P229" s="157">
        <v>9942.6</v>
      </c>
      <c r="Q229" s="155"/>
      <c r="R229" s="155"/>
      <c r="S229" s="155"/>
      <c r="T229" s="155"/>
      <c r="U229" s="155"/>
      <c r="W229" s="148" t="b">
        <f>ISNA(MATCH($B229,alte_Titel!$A$5:$A$135,0))</f>
        <v>0</v>
      </c>
      <c r="Z229" s="152">
        <v>18000</v>
      </c>
    </row>
    <row r="230" spans="1:27">
      <c r="A230" s="217" t="s">
        <v>425</v>
      </c>
      <c r="B230" s="217" t="s">
        <v>425</v>
      </c>
      <c r="C230" s="231" t="s">
        <v>417</v>
      </c>
      <c r="D230" s="154">
        <v>12000</v>
      </c>
      <c r="E230" s="154">
        <v>11317.34</v>
      </c>
      <c r="F230" s="152">
        <v>2000</v>
      </c>
      <c r="G230" s="152">
        <v>2000</v>
      </c>
      <c r="H230" s="152">
        <v>3000</v>
      </c>
      <c r="I230" s="155">
        <v>410.9</v>
      </c>
      <c r="J230" s="155">
        <v>907.5</v>
      </c>
      <c r="K230" s="157">
        <v>927.5</v>
      </c>
      <c r="L230" s="157">
        <v>1111.5</v>
      </c>
      <c r="M230" s="157">
        <v>1391.3</v>
      </c>
      <c r="N230" s="157">
        <v>2845.8</v>
      </c>
      <c r="O230" s="157">
        <v>3058.8</v>
      </c>
      <c r="P230" s="157">
        <v>3258.8</v>
      </c>
      <c r="Q230" s="155"/>
      <c r="R230" s="155"/>
      <c r="S230" s="155"/>
      <c r="T230" s="155"/>
      <c r="U230" s="155"/>
      <c r="W230" s="148" t="b">
        <f>ISNA(MATCH($B230,alte_Titel!$A$5:$A$135,0))</f>
        <v>0</v>
      </c>
      <c r="Z230" s="152">
        <v>3000</v>
      </c>
      <c r="AA230" s="4" t="s">
        <v>702</v>
      </c>
    </row>
    <row r="231" spans="1:27">
      <c r="A231" s="217" t="s">
        <v>426</v>
      </c>
      <c r="B231" s="217" t="s">
        <v>423</v>
      </c>
      <c r="C231" s="230" t="s">
        <v>418</v>
      </c>
      <c r="D231" s="154"/>
      <c r="E231" s="154"/>
      <c r="F231" s="152">
        <v>500</v>
      </c>
      <c r="G231" s="152">
        <v>500</v>
      </c>
      <c r="H231" s="152">
        <v>1200</v>
      </c>
      <c r="I231" s="155">
        <v>0</v>
      </c>
      <c r="J231" s="155">
        <v>0</v>
      </c>
      <c r="K231" s="157">
        <v>202.9</v>
      </c>
      <c r="L231" s="157">
        <v>405.8</v>
      </c>
      <c r="M231" s="157">
        <v>405.8</v>
      </c>
      <c r="N231" s="157">
        <v>405.8</v>
      </c>
      <c r="O231" s="157">
        <v>405.8</v>
      </c>
      <c r="P231" s="157">
        <v>1054.2</v>
      </c>
      <c r="Q231" s="155"/>
      <c r="R231" s="155"/>
      <c r="S231" s="155"/>
      <c r="T231" s="155"/>
      <c r="U231" s="155"/>
      <c r="W231" s="148" t="b">
        <f>ISNA(MATCH($B231,alte_Titel!$A$5:$A$135,0))</f>
        <v>0</v>
      </c>
      <c r="Z231" s="152">
        <v>1200</v>
      </c>
      <c r="AA231" s="4" t="s">
        <v>702</v>
      </c>
    </row>
    <row r="232" spans="1:27">
      <c r="A232" s="217" t="s">
        <v>427</v>
      </c>
      <c r="B232" s="217" t="s">
        <v>425</v>
      </c>
      <c r="C232" s="230" t="s">
        <v>658</v>
      </c>
      <c r="D232" s="154"/>
      <c r="E232" s="156"/>
      <c r="F232" s="152">
        <v>3000</v>
      </c>
      <c r="G232" s="152">
        <v>3000</v>
      </c>
      <c r="H232" s="152">
        <v>3000</v>
      </c>
      <c r="I232" s="155">
        <v>0</v>
      </c>
      <c r="J232" s="155">
        <v>0</v>
      </c>
      <c r="K232" s="157">
        <v>345</v>
      </c>
      <c r="L232" s="157">
        <v>773</v>
      </c>
      <c r="M232" s="157">
        <v>1440</v>
      </c>
      <c r="N232" s="157">
        <v>2215.0100000000002</v>
      </c>
      <c r="O232" s="157">
        <v>2215.0100000000002</v>
      </c>
      <c r="P232" s="157">
        <v>2925.41</v>
      </c>
      <c r="Q232" s="155"/>
      <c r="R232" s="155"/>
      <c r="S232" s="155"/>
      <c r="T232" s="155"/>
      <c r="U232" s="155"/>
      <c r="W232" s="148" t="b">
        <f>ISNA(MATCH($B232,alte_Titel!$A$5:$A$135,0))</f>
        <v>0</v>
      </c>
      <c r="Z232" s="152">
        <v>3000</v>
      </c>
    </row>
    <row r="233" spans="1:27">
      <c r="A233" s="217" t="s">
        <v>428</v>
      </c>
      <c r="B233" s="217" t="s">
        <v>425</v>
      </c>
      <c r="C233" s="231" t="s">
        <v>419</v>
      </c>
      <c r="D233" s="154"/>
      <c r="E233" s="156"/>
      <c r="F233" s="152">
        <v>6000</v>
      </c>
      <c r="G233" s="152">
        <v>6000</v>
      </c>
      <c r="H233" s="152">
        <v>10000</v>
      </c>
      <c r="I233" s="155">
        <v>0</v>
      </c>
      <c r="J233" s="155">
        <v>0</v>
      </c>
      <c r="K233" s="157">
        <v>984.3</v>
      </c>
      <c r="L233" s="157">
        <v>1746.1</v>
      </c>
      <c r="M233" s="157">
        <v>3851.01</v>
      </c>
      <c r="N233" s="157">
        <v>6203.8</v>
      </c>
      <c r="O233" s="157">
        <v>6606.2</v>
      </c>
      <c r="P233" s="157">
        <v>7385.4</v>
      </c>
      <c r="Q233" s="155"/>
      <c r="R233" s="155"/>
      <c r="S233" s="155"/>
      <c r="T233" s="155"/>
      <c r="U233" s="155"/>
      <c r="W233" s="148" t="b">
        <f>ISNA(MATCH($B233,alte_Titel!$A$5:$A$135,0))</f>
        <v>0</v>
      </c>
      <c r="Z233" s="152">
        <v>10000</v>
      </c>
      <c r="AA233" s="4" t="s">
        <v>703</v>
      </c>
    </row>
    <row r="234" spans="1:27">
      <c r="A234" s="217" t="s">
        <v>429</v>
      </c>
      <c r="B234" s="217" t="s">
        <v>425</v>
      </c>
      <c r="C234" s="231" t="s">
        <v>420</v>
      </c>
      <c r="D234" s="154"/>
      <c r="E234" s="156"/>
      <c r="F234" s="152">
        <v>500</v>
      </c>
      <c r="G234" s="152">
        <v>500</v>
      </c>
      <c r="H234" s="152">
        <v>500</v>
      </c>
      <c r="I234" s="155">
        <v>0</v>
      </c>
      <c r="J234" s="155">
        <v>0</v>
      </c>
      <c r="K234" s="157">
        <v>0</v>
      </c>
      <c r="L234" s="157">
        <v>0</v>
      </c>
      <c r="M234" s="157">
        <v>0</v>
      </c>
      <c r="N234" s="157">
        <v>135</v>
      </c>
      <c r="O234" s="157">
        <v>135</v>
      </c>
      <c r="P234" s="157">
        <v>255</v>
      </c>
      <c r="Q234" s="155"/>
      <c r="R234" s="155"/>
      <c r="S234" s="155"/>
      <c r="T234" s="155"/>
      <c r="U234" s="155"/>
      <c r="W234" s="148" t="b">
        <f>ISNA(MATCH($B234,alte_Titel!$A$5:$A$135,0))</f>
        <v>0</v>
      </c>
      <c r="Z234" s="152">
        <v>500</v>
      </c>
    </row>
    <row r="235" spans="1:27">
      <c r="A235" s="217" t="s">
        <v>430</v>
      </c>
      <c r="B235" s="217" t="s">
        <v>425</v>
      </c>
      <c r="C235" s="231" t="s">
        <v>421</v>
      </c>
      <c r="D235" s="154"/>
      <c r="E235" s="156"/>
      <c r="F235" s="152">
        <v>1500</v>
      </c>
      <c r="G235" s="152">
        <v>1500</v>
      </c>
      <c r="H235" s="152">
        <v>1500</v>
      </c>
      <c r="I235" s="155">
        <v>0</v>
      </c>
      <c r="J235" s="155">
        <v>458.15</v>
      </c>
      <c r="K235" s="157">
        <v>458.15</v>
      </c>
      <c r="L235" s="157">
        <v>458.15</v>
      </c>
      <c r="M235" s="157">
        <v>458.15</v>
      </c>
      <c r="N235" s="157">
        <v>458.15</v>
      </c>
      <c r="O235" s="157">
        <v>458.15</v>
      </c>
      <c r="P235" s="157">
        <v>535.5</v>
      </c>
      <c r="Q235" s="155"/>
      <c r="R235" s="155"/>
      <c r="S235" s="155"/>
      <c r="T235" s="155"/>
      <c r="U235" s="155"/>
      <c r="W235" s="148" t="b">
        <f>ISNA(MATCH($B235,alte_Titel!$A$5:$A$135,0))</f>
        <v>0</v>
      </c>
      <c r="Z235" s="152">
        <v>1500</v>
      </c>
    </row>
    <row r="236" spans="1:27" s="14" customFormat="1">
      <c r="A236" s="144" t="s">
        <v>627</v>
      </c>
      <c r="B236" s="144"/>
      <c r="C236" s="144" t="s">
        <v>79</v>
      </c>
      <c r="D236" s="154"/>
      <c r="E236" s="154"/>
      <c r="F236" s="152"/>
      <c r="G236" s="152"/>
      <c r="H236" s="152"/>
      <c r="I236" s="166"/>
      <c r="J236" s="166"/>
      <c r="K236" s="158"/>
      <c r="L236" s="158"/>
      <c r="M236" s="158"/>
      <c r="N236" s="158"/>
      <c r="O236" s="158"/>
      <c r="P236" s="158"/>
      <c r="Q236" s="166"/>
      <c r="R236" s="166"/>
      <c r="S236" s="166"/>
      <c r="T236" s="166"/>
      <c r="U236" s="166"/>
      <c r="V236" s="147"/>
      <c r="W236" s="148" t="b">
        <f>ISNA(MATCH($B236,alte_Titel!$A$5:$A$135,0))</f>
        <v>1</v>
      </c>
      <c r="X236" s="149"/>
      <c r="Y236" s="149"/>
      <c r="Z236" s="152"/>
    </row>
    <row r="237" spans="1:27">
      <c r="A237" s="217" t="s">
        <v>438</v>
      </c>
      <c r="B237" s="217" t="s">
        <v>438</v>
      </c>
      <c r="C237" s="231" t="s">
        <v>431</v>
      </c>
      <c r="D237" s="154">
        <v>13000</v>
      </c>
      <c r="E237" s="154">
        <v>10745</v>
      </c>
      <c r="F237" s="152">
        <v>13000</v>
      </c>
      <c r="G237" s="152">
        <v>13000</v>
      </c>
      <c r="H237" s="152">
        <v>13000</v>
      </c>
      <c r="I237" s="155">
        <v>1060</v>
      </c>
      <c r="J237" s="155">
        <v>2430</v>
      </c>
      <c r="K237" s="155">
        <v>3410</v>
      </c>
      <c r="L237" s="155">
        <v>4580</v>
      </c>
      <c r="M237" s="155">
        <v>5740</v>
      </c>
      <c r="N237" s="157">
        <v>6815</v>
      </c>
      <c r="O237" s="157">
        <v>7995</v>
      </c>
      <c r="P237" s="157">
        <v>9065</v>
      </c>
      <c r="Q237" s="155"/>
      <c r="R237" s="155"/>
      <c r="S237" s="155"/>
      <c r="T237" s="155"/>
      <c r="U237" s="154"/>
      <c r="W237" s="148" t="b">
        <f>ISNA(MATCH($B237,alte_Titel!$A$5:$A$135,0))</f>
        <v>0</v>
      </c>
      <c r="Z237" s="152">
        <v>13000</v>
      </c>
    </row>
    <row r="238" spans="1:27">
      <c r="A238" s="217" t="s">
        <v>439</v>
      </c>
      <c r="B238" s="217" t="s">
        <v>439</v>
      </c>
      <c r="C238" s="231" t="s">
        <v>432</v>
      </c>
      <c r="D238" s="154">
        <v>9000</v>
      </c>
      <c r="E238" s="154">
        <v>6584.03</v>
      </c>
      <c r="F238" s="152">
        <v>6000</v>
      </c>
      <c r="G238" s="152">
        <v>6000</v>
      </c>
      <c r="H238" s="152">
        <v>6000</v>
      </c>
      <c r="I238" s="155">
        <v>1120.8800000000001</v>
      </c>
      <c r="J238" s="155">
        <v>1539.23</v>
      </c>
      <c r="K238" s="155">
        <v>2043.03</v>
      </c>
      <c r="L238" s="155">
        <v>2941.53</v>
      </c>
      <c r="M238" s="155">
        <v>3502.45</v>
      </c>
      <c r="N238" s="157">
        <v>4082.65</v>
      </c>
      <c r="O238" s="157">
        <v>4824.6899999999996</v>
      </c>
      <c r="P238" s="157">
        <v>5703.54</v>
      </c>
      <c r="Q238" s="155"/>
      <c r="R238" s="155"/>
      <c r="S238" s="155"/>
      <c r="T238" s="155"/>
      <c r="U238" s="154"/>
      <c r="W238" s="148" t="b">
        <f>ISNA(MATCH($B238,alte_Titel!$A$5:$A$135,0))</f>
        <v>0</v>
      </c>
      <c r="Z238" s="152">
        <v>6000</v>
      </c>
    </row>
    <row r="239" spans="1:27">
      <c r="A239" s="217" t="s">
        <v>440</v>
      </c>
      <c r="B239" s="217" t="s">
        <v>440</v>
      </c>
      <c r="C239" s="231" t="s">
        <v>661</v>
      </c>
      <c r="D239" s="154">
        <v>10500</v>
      </c>
      <c r="E239" s="154">
        <v>8241</v>
      </c>
      <c r="F239" s="152">
        <v>7000</v>
      </c>
      <c r="G239" s="152">
        <v>10000</v>
      </c>
      <c r="H239" s="152">
        <v>10000</v>
      </c>
      <c r="I239" s="155">
        <v>2029.5</v>
      </c>
      <c r="J239" s="155">
        <v>2029.5</v>
      </c>
      <c r="K239" s="155">
        <v>2029.5</v>
      </c>
      <c r="L239" s="155">
        <v>2706</v>
      </c>
      <c r="M239" s="155">
        <v>3382.5</v>
      </c>
      <c r="N239" s="157">
        <v>4932.6000000000004</v>
      </c>
      <c r="O239" s="157">
        <v>4932.6000000000004</v>
      </c>
      <c r="P239" s="157">
        <v>4932.6000000000004</v>
      </c>
      <c r="Q239" s="155"/>
      <c r="R239" s="155"/>
      <c r="S239" s="155"/>
      <c r="T239" s="155"/>
      <c r="U239" s="154"/>
      <c r="W239" s="148" t="b">
        <f>ISNA(MATCH($B239,alte_Titel!$A$5:$A$135,0))</f>
        <v>0</v>
      </c>
      <c r="Z239" s="152">
        <v>10000</v>
      </c>
    </row>
    <row r="240" spans="1:27">
      <c r="A240" s="217" t="s">
        <v>441</v>
      </c>
      <c r="B240" s="217" t="s">
        <v>441</v>
      </c>
      <c r="C240" s="231" t="s">
        <v>433</v>
      </c>
      <c r="D240" s="154">
        <v>3000</v>
      </c>
      <c r="E240" s="154">
        <v>1995.26</v>
      </c>
      <c r="F240" s="152">
        <v>2000</v>
      </c>
      <c r="G240" s="152">
        <v>2000</v>
      </c>
      <c r="H240" s="152">
        <v>2000</v>
      </c>
      <c r="I240" s="155">
        <v>217</v>
      </c>
      <c r="J240" s="155">
        <v>217</v>
      </c>
      <c r="K240" s="155">
        <v>217</v>
      </c>
      <c r="L240" s="155">
        <v>217</v>
      </c>
      <c r="M240" s="155">
        <v>529</v>
      </c>
      <c r="N240" s="157">
        <v>569</v>
      </c>
      <c r="O240" s="157">
        <v>779</v>
      </c>
      <c r="P240" s="157">
        <v>927</v>
      </c>
      <c r="Q240" s="155"/>
      <c r="R240" s="155"/>
      <c r="S240" s="155"/>
      <c r="T240" s="155"/>
      <c r="U240" s="154"/>
      <c r="W240" s="148" t="b">
        <f>ISNA(MATCH($B240,alte_Titel!$A$5:$A$135,0))</f>
        <v>0</v>
      </c>
      <c r="Z240" s="152">
        <v>2000</v>
      </c>
    </row>
    <row r="241" spans="1:27">
      <c r="A241" s="217" t="s">
        <v>442</v>
      </c>
      <c r="B241" s="217" t="s">
        <v>439</v>
      </c>
      <c r="C241" s="230" t="s">
        <v>434</v>
      </c>
      <c r="D241" s="154"/>
      <c r="E241" s="154"/>
      <c r="F241" s="152">
        <v>500</v>
      </c>
      <c r="G241" s="152">
        <v>500</v>
      </c>
      <c r="H241" s="152">
        <v>500</v>
      </c>
      <c r="I241" s="155">
        <v>0</v>
      </c>
      <c r="J241" s="155">
        <v>0</v>
      </c>
      <c r="K241" s="155">
        <v>0</v>
      </c>
      <c r="L241" s="155">
        <v>0</v>
      </c>
      <c r="M241" s="155">
        <v>0</v>
      </c>
      <c r="N241" s="157">
        <v>0</v>
      </c>
      <c r="O241" s="157">
        <v>0</v>
      </c>
      <c r="P241" s="157">
        <v>0</v>
      </c>
      <c r="Q241" s="155"/>
      <c r="R241" s="155"/>
      <c r="S241" s="155"/>
      <c r="T241" s="155"/>
      <c r="U241" s="154"/>
      <c r="W241" s="148" t="b">
        <f>ISNA(MATCH($B241,alte_Titel!$A$5:$A$135,0))</f>
        <v>0</v>
      </c>
      <c r="Z241" s="152">
        <v>500</v>
      </c>
    </row>
    <row r="242" spans="1:27">
      <c r="A242" s="217" t="s">
        <v>443</v>
      </c>
      <c r="B242" s="217" t="s">
        <v>441</v>
      </c>
      <c r="C242" s="230" t="s">
        <v>659</v>
      </c>
      <c r="D242" s="154"/>
      <c r="E242" s="154"/>
      <c r="F242" s="152">
        <v>1500</v>
      </c>
      <c r="G242" s="152">
        <v>1500</v>
      </c>
      <c r="H242" s="152">
        <v>1500</v>
      </c>
      <c r="I242" s="155">
        <v>450</v>
      </c>
      <c r="J242" s="155">
        <v>450</v>
      </c>
      <c r="K242" s="155">
        <v>608</v>
      </c>
      <c r="L242" s="155">
        <v>608</v>
      </c>
      <c r="M242" s="155">
        <v>816</v>
      </c>
      <c r="N242" s="157">
        <v>972</v>
      </c>
      <c r="O242" s="157">
        <v>972</v>
      </c>
      <c r="P242" s="157">
        <v>1082</v>
      </c>
      <c r="Q242" s="155"/>
      <c r="R242" s="155"/>
      <c r="S242" s="155"/>
      <c r="T242" s="155"/>
      <c r="U242" s="154"/>
      <c r="W242" s="148" t="b">
        <f>ISNA(MATCH($B242,alte_Titel!$A$5:$A$135,0))</f>
        <v>0</v>
      </c>
      <c r="Z242" s="152">
        <v>1500</v>
      </c>
    </row>
    <row r="243" spans="1:27">
      <c r="A243" s="217" t="s">
        <v>444</v>
      </c>
      <c r="B243" s="217" t="s">
        <v>441</v>
      </c>
      <c r="C243" s="231" t="s">
        <v>435</v>
      </c>
      <c r="D243" s="154"/>
      <c r="E243" s="154"/>
      <c r="F243" s="152">
        <v>1000</v>
      </c>
      <c r="G243" s="152">
        <v>1000</v>
      </c>
      <c r="H243" s="152">
        <v>1000</v>
      </c>
      <c r="I243" s="155">
        <v>409.57</v>
      </c>
      <c r="J243" s="155">
        <v>409.57</v>
      </c>
      <c r="K243" s="155">
        <v>409.57</v>
      </c>
      <c r="L243" s="155">
        <v>580.85</v>
      </c>
      <c r="M243" s="155">
        <v>708.61</v>
      </c>
      <c r="N243" s="157">
        <v>826.45</v>
      </c>
      <c r="O243" s="157">
        <v>826.45</v>
      </c>
      <c r="P243" s="157">
        <v>826.45</v>
      </c>
      <c r="Q243" s="155"/>
      <c r="R243" s="155"/>
      <c r="S243" s="155"/>
      <c r="T243" s="155"/>
      <c r="U243" s="154"/>
      <c r="W243" s="148" t="b">
        <f>ISNA(MATCH($B243,alte_Titel!$A$5:$A$135,0))</f>
        <v>0</v>
      </c>
      <c r="Z243" s="152">
        <v>1000</v>
      </c>
    </row>
    <row r="244" spans="1:27">
      <c r="A244" s="217" t="s">
        <v>445</v>
      </c>
      <c r="B244" s="217" t="s">
        <v>441</v>
      </c>
      <c r="C244" s="231" t="s">
        <v>436</v>
      </c>
      <c r="D244" s="154"/>
      <c r="E244" s="154"/>
      <c r="F244" s="152">
        <v>500</v>
      </c>
      <c r="G244" s="152">
        <v>500</v>
      </c>
      <c r="H244" s="152">
        <v>500</v>
      </c>
      <c r="I244" s="155">
        <v>0</v>
      </c>
      <c r="J244" s="155">
        <v>0</v>
      </c>
      <c r="K244" s="155">
        <v>0</v>
      </c>
      <c r="L244" s="155">
        <v>0</v>
      </c>
      <c r="M244" s="155">
        <v>0</v>
      </c>
      <c r="N244" s="157">
        <v>0</v>
      </c>
      <c r="O244" s="157">
        <v>0</v>
      </c>
      <c r="P244" s="157">
        <v>0</v>
      </c>
      <c r="Q244" s="155"/>
      <c r="R244" s="155"/>
      <c r="S244" s="155"/>
      <c r="T244" s="155"/>
      <c r="U244" s="154"/>
      <c r="W244" s="148" t="b">
        <f>ISNA(MATCH($B244,alte_Titel!$A$5:$A$135,0))</f>
        <v>0</v>
      </c>
      <c r="Z244" s="152">
        <v>500</v>
      </c>
    </row>
    <row r="245" spans="1:27">
      <c r="A245" s="217" t="s">
        <v>446</v>
      </c>
      <c r="B245" s="217" t="s">
        <v>441</v>
      </c>
      <c r="C245" s="231" t="s">
        <v>437</v>
      </c>
      <c r="D245" s="154"/>
      <c r="E245" s="154"/>
      <c r="F245" s="152">
        <v>500</v>
      </c>
      <c r="G245" s="152">
        <v>500</v>
      </c>
      <c r="H245" s="152">
        <v>500</v>
      </c>
      <c r="I245" s="155">
        <v>0</v>
      </c>
      <c r="J245" s="155">
        <v>0</v>
      </c>
      <c r="K245" s="155">
        <v>0</v>
      </c>
      <c r="L245" s="155">
        <v>0</v>
      </c>
      <c r="M245" s="155">
        <v>0</v>
      </c>
      <c r="N245" s="157">
        <v>0</v>
      </c>
      <c r="O245" s="157">
        <v>0</v>
      </c>
      <c r="P245" s="157">
        <v>0</v>
      </c>
      <c r="Q245" s="155"/>
      <c r="R245" s="155"/>
      <c r="S245" s="155"/>
      <c r="T245" s="155"/>
      <c r="U245" s="154"/>
      <c r="W245" s="148" t="b">
        <f>ISNA(MATCH($B245,alte_Titel!$A$5:$A$135,0))</f>
        <v>0</v>
      </c>
      <c r="Z245" s="152">
        <v>500</v>
      </c>
    </row>
    <row r="246" spans="1:27" s="14" customFormat="1">
      <c r="A246" s="144" t="s">
        <v>632</v>
      </c>
      <c r="B246" s="144"/>
      <c r="C246" s="144" t="s">
        <v>80</v>
      </c>
      <c r="D246" s="154"/>
      <c r="E246" s="154"/>
      <c r="F246" s="152"/>
      <c r="G246" s="152"/>
      <c r="H246" s="152"/>
      <c r="I246" s="166"/>
      <c r="J246" s="166"/>
      <c r="K246" s="166"/>
      <c r="L246" s="166"/>
      <c r="M246" s="166"/>
      <c r="N246" s="158"/>
      <c r="O246" s="158"/>
      <c r="P246" s="158"/>
      <c r="Q246" s="166"/>
      <c r="R246" s="166"/>
      <c r="S246" s="166"/>
      <c r="T246" s="166"/>
      <c r="U246" s="166"/>
      <c r="V246" s="147"/>
      <c r="W246" s="148" t="b">
        <f>ISNA(MATCH($B246,alte_Titel!$A$5:$A$135,0))</f>
        <v>1</v>
      </c>
      <c r="X246" s="149"/>
      <c r="Y246" s="149"/>
      <c r="Z246" s="152"/>
    </row>
    <row r="247" spans="1:27" s="95" customFormat="1">
      <c r="A247" s="232" t="s">
        <v>644</v>
      </c>
      <c r="B247" s="144" t="s">
        <v>447</v>
      </c>
      <c r="C247" s="144" t="s">
        <v>462</v>
      </c>
      <c r="D247" s="154">
        <v>1000</v>
      </c>
      <c r="E247" s="154">
        <v>0</v>
      </c>
      <c r="F247" s="152"/>
      <c r="G247" s="152"/>
      <c r="H247" s="152"/>
      <c r="I247" s="166"/>
      <c r="J247" s="166"/>
      <c r="K247" s="166"/>
      <c r="L247" s="166"/>
      <c r="M247" s="166"/>
      <c r="N247" s="158"/>
      <c r="O247" s="158"/>
      <c r="P247" s="158"/>
      <c r="Q247" s="166"/>
      <c r="R247" s="166"/>
      <c r="S247" s="166"/>
      <c r="T247" s="166"/>
      <c r="U247" s="166"/>
      <c r="V247" s="147"/>
      <c r="W247" s="148" t="b">
        <f>ISNA(MATCH($B247,alte_Titel!$A$5:$A$135,0))</f>
        <v>0</v>
      </c>
      <c r="X247" s="149"/>
      <c r="Y247" s="149"/>
      <c r="Z247" s="152"/>
    </row>
    <row r="248" spans="1:27" s="95" customFormat="1">
      <c r="A248" s="232" t="s">
        <v>644</v>
      </c>
      <c r="B248" s="144" t="s">
        <v>448</v>
      </c>
      <c r="C248" s="144" t="s">
        <v>463</v>
      </c>
      <c r="D248" s="154">
        <v>500</v>
      </c>
      <c r="E248" s="154">
        <v>0</v>
      </c>
      <c r="F248" s="152"/>
      <c r="G248" s="152"/>
      <c r="H248" s="152"/>
      <c r="I248" s="166"/>
      <c r="J248" s="166"/>
      <c r="K248" s="166"/>
      <c r="L248" s="166"/>
      <c r="M248" s="166"/>
      <c r="N248" s="158"/>
      <c r="O248" s="158"/>
      <c r="P248" s="158"/>
      <c r="Q248" s="166"/>
      <c r="R248" s="166"/>
      <c r="S248" s="166"/>
      <c r="T248" s="166"/>
      <c r="U248" s="166"/>
      <c r="V248" s="147"/>
      <c r="W248" s="148" t="b">
        <f>ISNA(MATCH($B248,alte_Titel!$A$5:$A$135,0))</f>
        <v>0</v>
      </c>
      <c r="X248" s="149"/>
      <c r="Y248" s="149"/>
      <c r="Z248" s="152"/>
    </row>
    <row r="249" spans="1:27">
      <c r="A249" s="217" t="s">
        <v>447</v>
      </c>
      <c r="B249" s="217" t="s">
        <v>449</v>
      </c>
      <c r="C249" s="217" t="s">
        <v>451</v>
      </c>
      <c r="D249" s="154"/>
      <c r="E249" s="156"/>
      <c r="F249" s="152">
        <v>42000</v>
      </c>
      <c r="G249" s="152">
        <v>45000</v>
      </c>
      <c r="H249" s="152">
        <v>43762.58</v>
      </c>
      <c r="I249" s="155">
        <v>330</v>
      </c>
      <c r="J249" s="155">
        <v>330</v>
      </c>
      <c r="K249" s="155">
        <v>330</v>
      </c>
      <c r="L249" s="155">
        <v>330</v>
      </c>
      <c r="M249" s="155">
        <v>825</v>
      </c>
      <c r="N249" s="157">
        <v>11294.35</v>
      </c>
      <c r="O249" s="157">
        <v>11294.35</v>
      </c>
      <c r="P249" s="157">
        <v>18554.349999999999</v>
      </c>
      <c r="Q249" s="155"/>
      <c r="R249" s="155"/>
      <c r="S249" s="155"/>
      <c r="T249" s="155"/>
      <c r="U249" s="155"/>
      <c r="W249" s="148" t="b">
        <f>ISNA(MATCH($B249,alte_Titel!$A$5:$A$135,0))</f>
        <v>0</v>
      </c>
      <c r="Z249" s="152">
        <v>43762.58</v>
      </c>
      <c r="AA249" s="4" t="s">
        <v>704</v>
      </c>
    </row>
    <row r="250" spans="1:27">
      <c r="A250" s="217" t="s">
        <v>448</v>
      </c>
      <c r="B250" s="217" t="s">
        <v>449</v>
      </c>
      <c r="C250" s="217" t="s">
        <v>452</v>
      </c>
      <c r="D250" s="154">
        <v>110000</v>
      </c>
      <c r="E250" s="154">
        <v>78146</v>
      </c>
      <c r="F250" s="152">
        <v>52000</v>
      </c>
      <c r="G250" s="152">
        <v>55000</v>
      </c>
      <c r="H250" s="152">
        <v>55000</v>
      </c>
      <c r="I250" s="155">
        <v>2772</v>
      </c>
      <c r="J250" s="155">
        <v>5412</v>
      </c>
      <c r="K250" s="155">
        <v>8927</v>
      </c>
      <c r="L250" s="155">
        <v>10197.5</v>
      </c>
      <c r="M250" s="155">
        <v>12840.5</v>
      </c>
      <c r="N250" s="157">
        <v>15579.5</v>
      </c>
      <c r="O250" s="157">
        <v>19308.5</v>
      </c>
      <c r="P250" s="157">
        <v>22307.5</v>
      </c>
      <c r="Q250" s="155"/>
      <c r="R250" s="155"/>
      <c r="S250" s="155"/>
      <c r="T250" s="155"/>
      <c r="U250" s="155"/>
      <c r="W250" s="148" t="b">
        <f>ISNA(MATCH($B250,alte_Titel!$A$5:$A$135,0))</f>
        <v>0</v>
      </c>
      <c r="Z250" s="152">
        <v>55000</v>
      </c>
    </row>
    <row r="251" spans="1:27">
      <c r="A251" s="217" t="s">
        <v>449</v>
      </c>
      <c r="B251" s="217" t="s">
        <v>450</v>
      </c>
      <c r="C251" s="217" t="s">
        <v>453</v>
      </c>
      <c r="D251" s="154"/>
      <c r="E251" s="156"/>
      <c r="F251" s="152">
        <v>9500</v>
      </c>
      <c r="G251" s="152">
        <v>9500</v>
      </c>
      <c r="H251" s="152">
        <v>9500</v>
      </c>
      <c r="I251" s="155">
        <v>-678.67</v>
      </c>
      <c r="J251" s="155">
        <v>-213.61</v>
      </c>
      <c r="K251" s="155">
        <v>-903.85</v>
      </c>
      <c r="L251" s="155">
        <v>3996.15</v>
      </c>
      <c r="M251" s="155">
        <v>3996.15</v>
      </c>
      <c r="N251" s="157">
        <v>4159.82</v>
      </c>
      <c r="O251" s="157">
        <v>3887.19</v>
      </c>
      <c r="P251" s="157">
        <v>3887.19</v>
      </c>
      <c r="Q251" s="155"/>
      <c r="R251" s="155"/>
      <c r="S251" s="155"/>
      <c r="T251" s="155"/>
      <c r="U251" s="155"/>
      <c r="W251" s="148" t="b">
        <f>ISNA(MATCH($B251,alte_Titel!$A$5:$A$135,0))</f>
        <v>0</v>
      </c>
      <c r="Z251" s="152">
        <v>9500</v>
      </c>
    </row>
    <row r="252" spans="1:27">
      <c r="A252" s="217" t="s">
        <v>450</v>
      </c>
      <c r="B252" s="217" t="s">
        <v>450</v>
      </c>
      <c r="C252" s="217" t="s">
        <v>469</v>
      </c>
      <c r="D252" s="154">
        <v>10000</v>
      </c>
      <c r="E252" s="154">
        <v>11161.34</v>
      </c>
      <c r="F252" s="152">
        <v>500</v>
      </c>
      <c r="G252" s="152">
        <v>500</v>
      </c>
      <c r="H252" s="152">
        <v>500</v>
      </c>
      <c r="I252" s="155">
        <v>0</v>
      </c>
      <c r="J252" s="155">
        <v>0</v>
      </c>
      <c r="K252" s="157">
        <v>0</v>
      </c>
      <c r="L252" s="157">
        <v>0</v>
      </c>
      <c r="M252" s="157">
        <v>0</v>
      </c>
      <c r="N252" s="157">
        <v>0</v>
      </c>
      <c r="O252" s="157">
        <v>0</v>
      </c>
      <c r="P252" s="157">
        <v>0</v>
      </c>
      <c r="Q252" s="158"/>
      <c r="R252" s="154"/>
      <c r="S252" s="154"/>
      <c r="T252" s="154"/>
      <c r="U252" s="154"/>
      <c r="V252" s="188"/>
      <c r="W252" s="148" t="b">
        <f>ISNA(MATCH($B252,alte_Titel!$A$5:$A$135,0))</f>
        <v>0</v>
      </c>
      <c r="Z252" s="152">
        <v>500</v>
      </c>
    </row>
    <row r="253" spans="1:27" s="97" customFormat="1">
      <c r="A253" s="144" t="s">
        <v>470</v>
      </c>
      <c r="B253" s="144" t="s">
        <v>471</v>
      </c>
      <c r="C253" s="144" t="s">
        <v>71</v>
      </c>
      <c r="D253" s="154"/>
      <c r="E253" s="154"/>
      <c r="F253" s="152">
        <v>75000</v>
      </c>
      <c r="G253" s="152">
        <v>75000</v>
      </c>
      <c r="H253" s="152">
        <v>100000</v>
      </c>
      <c r="I253" s="158">
        <v>0</v>
      </c>
      <c r="J253" s="158">
        <v>0</v>
      </c>
      <c r="K253" s="158">
        <v>0</v>
      </c>
      <c r="L253" s="158">
        <v>26250</v>
      </c>
      <c r="M253" s="158">
        <v>26250</v>
      </c>
      <c r="N253" s="158">
        <v>26250</v>
      </c>
      <c r="O253" s="158">
        <v>45000</v>
      </c>
      <c r="P253" s="158">
        <v>45000</v>
      </c>
      <c r="Q253" s="158"/>
      <c r="R253" s="158"/>
      <c r="S253" s="158"/>
      <c r="T253" s="158"/>
      <c r="U253" s="158"/>
      <c r="V253" s="186"/>
      <c r="W253" s="148" t="b">
        <f>ISNA(MATCH($B253,alte_Titel!$A$5:$A$135,0))</f>
        <v>0</v>
      </c>
      <c r="X253" s="187"/>
      <c r="Y253" s="187"/>
      <c r="Z253" s="152">
        <v>100000</v>
      </c>
    </row>
    <row r="254" spans="1:27">
      <c r="A254" s="218"/>
      <c r="B254" s="219"/>
      <c r="C254" s="220" t="s">
        <v>4</v>
      </c>
      <c r="D254" s="159">
        <f>SUM(D179:D253)</f>
        <v>427500</v>
      </c>
      <c r="E254" s="159">
        <f>SUM(E179:E252)</f>
        <v>309813.57</v>
      </c>
      <c r="F254" s="160">
        <f>SUM(F179:F253)</f>
        <v>445900</v>
      </c>
      <c r="G254" s="160">
        <f>SUM(G179:G253)</f>
        <v>463500</v>
      </c>
      <c r="H254" s="160">
        <f>SUM(H179:H253)</f>
        <v>496162.58</v>
      </c>
      <c r="I254" s="161">
        <f>SUM(I$179:I$253)</f>
        <v>19120.160000000003</v>
      </c>
      <c r="J254" s="161">
        <f t="shared" ref="J254:O254" si="24">SUM(J179:J253)</f>
        <v>37720.78</v>
      </c>
      <c r="K254" s="161">
        <f t="shared" si="24"/>
        <v>63336.830000000016</v>
      </c>
      <c r="L254" s="161">
        <f t="shared" si="24"/>
        <v>118414.51</v>
      </c>
      <c r="M254" s="161">
        <f t="shared" si="24"/>
        <v>146584.56</v>
      </c>
      <c r="N254" s="242">
        <f t="shared" si="24"/>
        <v>185743.23</v>
      </c>
      <c r="O254" s="242">
        <f t="shared" si="24"/>
        <v>225451.65000000002</v>
      </c>
      <c r="P254" s="242">
        <f>SUM(P179:P253)</f>
        <v>261755.85000000003</v>
      </c>
      <c r="Q254" s="161">
        <f t="shared" ref="Q254:T254" si="25">SUM(Q179:Q252)</f>
        <v>0</v>
      </c>
      <c r="R254" s="161">
        <f t="shared" si="25"/>
        <v>0</v>
      </c>
      <c r="S254" s="161">
        <f t="shared" si="25"/>
        <v>0</v>
      </c>
      <c r="T254" s="161">
        <f t="shared" si="25"/>
        <v>0</v>
      </c>
      <c r="U254" s="161"/>
      <c r="W254" s="148" t="b">
        <f>ISNA(MATCH($B254,alte_Titel!$A$5:$A$135,0))</f>
        <v>1</v>
      </c>
      <c r="Z254" s="160">
        <v>496162.58</v>
      </c>
    </row>
    <row r="255" spans="1:27">
      <c r="A255" s="217" t="s">
        <v>457</v>
      </c>
      <c r="B255" s="217" t="s">
        <v>457</v>
      </c>
      <c r="C255" s="217" t="s">
        <v>81</v>
      </c>
      <c r="D255" s="154">
        <v>10000</v>
      </c>
      <c r="E255" s="154">
        <v>4750</v>
      </c>
      <c r="F255" s="152">
        <v>10000</v>
      </c>
      <c r="G255" s="152">
        <v>10000</v>
      </c>
      <c r="H255" s="152">
        <v>5000</v>
      </c>
      <c r="I255" s="155">
        <v>0</v>
      </c>
      <c r="J255" s="155">
        <v>200</v>
      </c>
      <c r="K255" s="155">
        <v>200</v>
      </c>
      <c r="L255" s="155">
        <v>200</v>
      </c>
      <c r="M255" s="155">
        <v>200</v>
      </c>
      <c r="N255" s="157">
        <v>200</v>
      </c>
      <c r="O255" s="157">
        <v>200</v>
      </c>
      <c r="P255" s="157">
        <v>200</v>
      </c>
      <c r="Q255" s="155"/>
      <c r="R255" s="155"/>
      <c r="S255" s="155"/>
      <c r="T255" s="155"/>
      <c r="U255" s="155"/>
      <c r="W255" s="148" t="b">
        <f>ISNA(MATCH($B255,alte_Titel!$A$5:$A$135,0))</f>
        <v>0</v>
      </c>
      <c r="Z255" s="152">
        <v>5000</v>
      </c>
      <c r="AA255" s="4" t="s">
        <v>705</v>
      </c>
    </row>
    <row r="256" spans="1:27">
      <c r="A256" s="217" t="s">
        <v>458</v>
      </c>
      <c r="B256" s="217" t="s">
        <v>458</v>
      </c>
      <c r="C256" s="217" t="s">
        <v>82</v>
      </c>
      <c r="D256" s="154">
        <v>1000</v>
      </c>
      <c r="E256" s="154">
        <v>0</v>
      </c>
      <c r="F256" s="152">
        <v>1500</v>
      </c>
      <c r="G256" s="152">
        <v>1500</v>
      </c>
      <c r="H256" s="152">
        <v>1500</v>
      </c>
      <c r="I256" s="155">
        <v>0</v>
      </c>
      <c r="J256" s="155">
        <v>0</v>
      </c>
      <c r="K256" s="155">
        <v>0</v>
      </c>
      <c r="L256" s="155">
        <v>0</v>
      </c>
      <c r="M256" s="155">
        <v>0</v>
      </c>
      <c r="N256" s="157">
        <v>0</v>
      </c>
      <c r="O256" s="157">
        <v>0</v>
      </c>
      <c r="P256" s="157">
        <v>0</v>
      </c>
      <c r="Q256" s="155"/>
      <c r="R256" s="155"/>
      <c r="S256" s="155"/>
      <c r="T256" s="155"/>
      <c r="U256" s="155"/>
      <c r="W256" s="148" t="b">
        <f>ISNA(MATCH($B256,alte_Titel!$A$5:$A$135,0))</f>
        <v>0</v>
      </c>
      <c r="Z256" s="152">
        <v>1500</v>
      </c>
    </row>
    <row r="257" spans="1:26">
      <c r="A257" s="229" t="s">
        <v>644</v>
      </c>
      <c r="B257" s="217" t="s">
        <v>459</v>
      </c>
      <c r="C257" s="217" t="s">
        <v>95</v>
      </c>
      <c r="D257" s="154">
        <v>20000</v>
      </c>
      <c r="E257" s="154">
        <v>166</v>
      </c>
      <c r="F257" s="152"/>
      <c r="G257" s="152"/>
      <c r="H257" s="152"/>
      <c r="I257" s="155"/>
      <c r="J257" s="155"/>
      <c r="K257" s="155"/>
      <c r="L257" s="155"/>
      <c r="M257" s="155"/>
      <c r="N257" s="157"/>
      <c r="O257" s="157"/>
      <c r="P257" s="157"/>
      <c r="Q257" s="155"/>
      <c r="R257" s="155"/>
      <c r="S257" s="155"/>
      <c r="T257" s="155"/>
      <c r="U257" s="155"/>
      <c r="W257" s="148" t="b">
        <f>ISNA(MATCH($B257,alte_Titel!$A$5:$A$135,0))</f>
        <v>0</v>
      </c>
      <c r="Z257" s="152"/>
    </row>
    <row r="258" spans="1:26">
      <c r="A258" s="218"/>
      <c r="B258" s="219"/>
      <c r="C258" s="220" t="s">
        <v>5</v>
      </c>
      <c r="D258" s="159">
        <f t="shared" ref="D258" si="26">SUM(D255:D257)</f>
        <v>31000</v>
      </c>
      <c r="E258" s="159">
        <f t="shared" ref="E258" si="27">SUM(E255:E257)</f>
        <v>4916</v>
      </c>
      <c r="F258" s="160">
        <f t="shared" ref="F258:P258" si="28">SUM(F255:F257)</f>
        <v>11500</v>
      </c>
      <c r="G258" s="160">
        <f t="shared" si="28"/>
        <v>11500</v>
      </c>
      <c r="H258" s="160">
        <f t="shared" ref="H258" si="29">SUM(H255:H257)</f>
        <v>6500</v>
      </c>
      <c r="I258" s="161">
        <f>SUM(I$255:I$257)</f>
        <v>0</v>
      </c>
      <c r="J258" s="161">
        <f t="shared" ref="J258" si="30">SUM(J255:J257)</f>
        <v>200</v>
      </c>
      <c r="K258" s="161">
        <f t="shared" si="28"/>
        <v>200</v>
      </c>
      <c r="L258" s="161">
        <f t="shared" si="28"/>
        <v>200</v>
      </c>
      <c r="M258" s="161">
        <f t="shared" ref="M258" si="31">SUM(M255:M257)</f>
        <v>200</v>
      </c>
      <c r="N258" s="242">
        <f t="shared" si="28"/>
        <v>200</v>
      </c>
      <c r="O258" s="242">
        <f t="shared" si="28"/>
        <v>200</v>
      </c>
      <c r="P258" s="242">
        <f t="shared" si="28"/>
        <v>200</v>
      </c>
      <c r="Q258" s="161">
        <f t="shared" ref="Q258" si="32">SUM(Q255:Q257)</f>
        <v>0</v>
      </c>
      <c r="R258" s="161">
        <f t="shared" ref="R258:T258" si="33">SUM(R255:R257)</f>
        <v>0</v>
      </c>
      <c r="S258" s="161">
        <f t="shared" si="33"/>
        <v>0</v>
      </c>
      <c r="T258" s="161">
        <f t="shared" si="33"/>
        <v>0</v>
      </c>
      <c r="U258" s="161"/>
      <c r="W258" s="148" t="b">
        <f>ISNA(MATCH($B258,alte_Titel!$A$5:$A$135,0))</f>
        <v>1</v>
      </c>
      <c r="Z258" s="160">
        <v>6500</v>
      </c>
    </row>
    <row r="259" spans="1:26">
      <c r="A259" s="217" t="s">
        <v>465</v>
      </c>
      <c r="B259" s="217" t="s">
        <v>465</v>
      </c>
      <c r="C259" s="217" t="s">
        <v>83</v>
      </c>
      <c r="D259" s="154">
        <v>0</v>
      </c>
      <c r="E259" s="154">
        <v>0</v>
      </c>
      <c r="F259" s="152">
        <v>0</v>
      </c>
      <c r="G259" s="152">
        <v>0</v>
      </c>
      <c r="H259" s="152">
        <v>0</v>
      </c>
      <c r="I259" s="155">
        <v>0</v>
      </c>
      <c r="J259" s="155">
        <v>0</v>
      </c>
      <c r="K259" s="155">
        <v>0</v>
      </c>
      <c r="L259" s="155">
        <v>0</v>
      </c>
      <c r="M259" s="155">
        <v>0</v>
      </c>
      <c r="N259" s="157">
        <v>0</v>
      </c>
      <c r="O259" s="157">
        <v>0</v>
      </c>
      <c r="P259" s="157">
        <v>0</v>
      </c>
      <c r="Q259" s="155">
        <v>0</v>
      </c>
      <c r="R259" s="155">
        <v>0</v>
      </c>
      <c r="S259" s="155">
        <v>0</v>
      </c>
      <c r="T259" s="155">
        <v>0</v>
      </c>
      <c r="U259" s="155"/>
      <c r="W259" s="148" t="b">
        <f>ISNA(MATCH($B259,alte_Titel!$A$5:$A$135,0))</f>
        <v>0</v>
      </c>
      <c r="Z259" s="152">
        <v>0</v>
      </c>
    </row>
    <row r="260" spans="1:26">
      <c r="A260" s="217" t="s">
        <v>466</v>
      </c>
      <c r="B260" s="217" t="s">
        <v>466</v>
      </c>
      <c r="C260" s="217" t="s">
        <v>84</v>
      </c>
      <c r="D260" s="154">
        <v>28740.71</v>
      </c>
      <c r="E260" s="154">
        <v>195000</v>
      </c>
      <c r="F260" s="152">
        <v>31500</v>
      </c>
      <c r="G260" s="152">
        <v>47000</v>
      </c>
      <c r="H260" s="152">
        <v>0</v>
      </c>
      <c r="I260" s="155">
        <v>0</v>
      </c>
      <c r="J260" s="155">
        <v>0</v>
      </c>
      <c r="K260" s="155">
        <v>0</v>
      </c>
      <c r="L260" s="155">
        <v>0</v>
      </c>
      <c r="M260" s="155">
        <v>0</v>
      </c>
      <c r="N260" s="157">
        <v>0</v>
      </c>
      <c r="O260" s="157">
        <v>0</v>
      </c>
      <c r="P260" s="157">
        <v>0</v>
      </c>
      <c r="Q260" s="155">
        <v>0</v>
      </c>
      <c r="R260" s="155">
        <v>0</v>
      </c>
      <c r="S260" s="155">
        <v>0</v>
      </c>
      <c r="T260" s="155">
        <v>0</v>
      </c>
      <c r="U260" s="155"/>
      <c r="W260" s="148" t="b">
        <f>ISNA(MATCH($B260,alte_Titel!$A$5:$A$135,0))</f>
        <v>0</v>
      </c>
      <c r="Z260" s="152">
        <v>0</v>
      </c>
    </row>
    <row r="261" spans="1:26">
      <c r="A261" s="218"/>
      <c r="B261" s="219"/>
      <c r="C261" s="220" t="s">
        <v>6</v>
      </c>
      <c r="D261" s="159">
        <f t="shared" ref="D261" si="34">SUM(D259:D260)</f>
        <v>28740.71</v>
      </c>
      <c r="E261" s="159">
        <f t="shared" ref="E261" si="35">SUM(E259:E260)</f>
        <v>195000</v>
      </c>
      <c r="F261" s="160">
        <f t="shared" ref="F261:P261" si="36">SUM(F259:F260)</f>
        <v>31500</v>
      </c>
      <c r="G261" s="160">
        <f t="shared" si="36"/>
        <v>47000</v>
      </c>
      <c r="H261" s="160">
        <f t="shared" ref="H261" si="37">SUM(H259:H260)</f>
        <v>0</v>
      </c>
      <c r="I261" s="169">
        <f>SUM(I$259:I$260)</f>
        <v>0</v>
      </c>
      <c r="J261" s="169">
        <f t="shared" ref="J261" si="38">SUM(J259:J260)</f>
        <v>0</v>
      </c>
      <c r="K261" s="169">
        <f t="shared" si="36"/>
        <v>0</v>
      </c>
      <c r="L261" s="169">
        <f t="shared" si="36"/>
        <v>0</v>
      </c>
      <c r="M261" s="169">
        <f t="shared" ref="M261" si="39">SUM(M259:M260)</f>
        <v>0</v>
      </c>
      <c r="N261" s="246">
        <f t="shared" si="36"/>
        <v>0</v>
      </c>
      <c r="O261" s="246">
        <f t="shared" si="36"/>
        <v>0</v>
      </c>
      <c r="P261" s="246">
        <f t="shared" si="36"/>
        <v>0</v>
      </c>
      <c r="Q261" s="169">
        <f t="shared" ref="Q261" si="40">SUM(Q259:Q260)</f>
        <v>0</v>
      </c>
      <c r="R261" s="169">
        <f t="shared" ref="R261:T261" si="41">SUM(R259:R260)</f>
        <v>0</v>
      </c>
      <c r="S261" s="169">
        <f t="shared" si="41"/>
        <v>0</v>
      </c>
      <c r="T261" s="169">
        <f t="shared" si="41"/>
        <v>0</v>
      </c>
      <c r="U261" s="169"/>
      <c r="W261" s="148" t="b">
        <f>ISNA(MATCH($B261,alte_Titel!$A$5:$A$135,0))</f>
        <v>1</v>
      </c>
      <c r="Z261" s="160">
        <v>0</v>
      </c>
    </row>
    <row r="262" spans="1:26">
      <c r="A262" s="217"/>
      <c r="B262" s="217"/>
      <c r="C262" s="217"/>
      <c r="D262" s="166"/>
      <c r="E262" s="155"/>
      <c r="F262" s="152"/>
      <c r="G262" s="152"/>
      <c r="H262" s="152"/>
      <c r="I262" s="155"/>
      <c r="J262" s="155"/>
      <c r="K262" s="155"/>
      <c r="L262" s="155"/>
      <c r="M262" s="155"/>
      <c r="N262" s="157"/>
      <c r="O262" s="157"/>
      <c r="P262" s="157"/>
      <c r="Q262" s="155"/>
      <c r="R262" s="155"/>
      <c r="S262" s="155"/>
      <c r="T262" s="155"/>
      <c r="U262" s="155"/>
      <c r="W262" s="148" t="b">
        <f>ISNA(MATCH($B262,alte_Titel!$A$5:$A$135,0))</f>
        <v>1</v>
      </c>
      <c r="Z262" s="152"/>
    </row>
    <row r="263" spans="1:26">
      <c r="A263" s="218"/>
      <c r="B263" s="219"/>
      <c r="C263" s="220" t="s">
        <v>7</v>
      </c>
      <c r="D263" s="166">
        <f t="shared" ref="D263:T263" si="42">D55+D178+D254+D258+D261</f>
        <v>1873960.71</v>
      </c>
      <c r="E263" s="189">
        <f t="shared" si="42"/>
        <v>1739857.2100000002</v>
      </c>
      <c r="F263" s="160">
        <f t="shared" si="42"/>
        <v>1559700</v>
      </c>
      <c r="G263" s="160">
        <f t="shared" ref="G263:H263" si="43">G55+G178+G254+G258+G261</f>
        <v>1659700</v>
      </c>
      <c r="H263" s="160">
        <f t="shared" si="43"/>
        <v>1598410.55</v>
      </c>
      <c r="I263" s="161">
        <f>I$55+I$178+I$254+I$258+I$261</f>
        <v>63571.590000000011</v>
      </c>
      <c r="J263" s="161">
        <f t="shared" ref="J263" si="44">J55+J178+J254+J258+J261</f>
        <v>132263.35000000003</v>
      </c>
      <c r="K263" s="161">
        <f t="shared" si="42"/>
        <v>209197.09000000003</v>
      </c>
      <c r="L263" s="161">
        <f t="shared" si="42"/>
        <v>340627.14999999997</v>
      </c>
      <c r="M263" s="161">
        <f t="shared" ref="M263" si="45">M55+M178+M254+M258+M261</f>
        <v>409334.88999999996</v>
      </c>
      <c r="N263" s="242">
        <f t="shared" si="42"/>
        <v>538217.91</v>
      </c>
      <c r="O263" s="242">
        <f t="shared" si="42"/>
        <v>619124.89</v>
      </c>
      <c r="P263" s="249">
        <f t="shared" si="42"/>
        <v>772073.33000000007</v>
      </c>
      <c r="Q263" s="189">
        <f t="shared" si="42"/>
        <v>0</v>
      </c>
      <c r="R263" s="189">
        <f t="shared" si="42"/>
        <v>0</v>
      </c>
      <c r="S263" s="189">
        <f t="shared" si="42"/>
        <v>0</v>
      </c>
      <c r="T263" s="189">
        <f t="shared" si="42"/>
        <v>0</v>
      </c>
      <c r="U263" s="189"/>
      <c r="W263" s="148" t="b">
        <f>ISNA(MATCH($B263,alte_Titel!$A$5:$A$135,0))</f>
        <v>1</v>
      </c>
      <c r="Z263" s="160">
        <v>1598410.55</v>
      </c>
    </row>
    <row r="264" spans="1:26">
      <c r="A264" s="218"/>
      <c r="B264" s="219"/>
      <c r="C264" s="220" t="s">
        <v>8</v>
      </c>
      <c r="D264" s="166">
        <f t="shared" ref="D264:T264" si="46">D30</f>
        <v>1873960.71</v>
      </c>
      <c r="E264" s="189">
        <f t="shared" si="46"/>
        <v>1894434.6400000001</v>
      </c>
      <c r="F264" s="160">
        <f t="shared" si="46"/>
        <v>1559700</v>
      </c>
      <c r="G264" s="160">
        <f t="shared" ref="G264:H264" si="47">G30</f>
        <v>1659700</v>
      </c>
      <c r="H264" s="160">
        <f t="shared" si="47"/>
        <v>1598410.5499999998</v>
      </c>
      <c r="I264" s="161">
        <f>I$30</f>
        <v>459104.46</v>
      </c>
      <c r="J264" s="161">
        <f t="shared" ref="J264" si="48">J30</f>
        <v>743607.46</v>
      </c>
      <c r="K264" s="161">
        <f t="shared" si="46"/>
        <v>796106.23999999999</v>
      </c>
      <c r="L264" s="161">
        <f t="shared" si="46"/>
        <v>803094.63000000012</v>
      </c>
      <c r="M264" s="161">
        <f t="shared" ref="M264" si="49">M30</f>
        <v>813384.44</v>
      </c>
      <c r="N264" s="242">
        <f t="shared" si="46"/>
        <v>851128.37000000011</v>
      </c>
      <c r="O264" s="249">
        <f t="shared" si="46"/>
        <v>1000812.9200000002</v>
      </c>
      <c r="P264" s="250">
        <f t="shared" si="46"/>
        <v>1232383.9200000002</v>
      </c>
      <c r="Q264" s="189">
        <f t="shared" si="46"/>
        <v>0</v>
      </c>
      <c r="R264" s="189">
        <f t="shared" si="46"/>
        <v>0</v>
      </c>
      <c r="S264" s="189">
        <f t="shared" si="46"/>
        <v>0</v>
      </c>
      <c r="T264" s="189">
        <f t="shared" si="46"/>
        <v>0</v>
      </c>
      <c r="U264" s="189"/>
      <c r="W264" s="148" t="b">
        <f>ISNA(MATCH($B264,alte_Titel!$A$5:$A$135,0))</f>
        <v>1</v>
      </c>
      <c r="Z264" s="160">
        <v>1598410.55</v>
      </c>
    </row>
    <row r="265" spans="1:26">
      <c r="A265" s="217"/>
      <c r="B265" s="217"/>
      <c r="C265" s="217"/>
      <c r="D265" s="166"/>
      <c r="E265" s="155"/>
      <c r="F265" s="152"/>
      <c r="G265" s="152"/>
      <c r="H265" s="152"/>
      <c r="I265" s="155"/>
      <c r="J265" s="155"/>
      <c r="K265" s="155"/>
      <c r="L265" s="155"/>
      <c r="M265" s="155"/>
      <c r="N265" s="157"/>
      <c r="O265" s="157"/>
      <c r="P265" s="157"/>
      <c r="Q265" s="155"/>
      <c r="R265" s="155"/>
      <c r="S265" s="155"/>
      <c r="T265" s="155"/>
      <c r="U265" s="155"/>
      <c r="W265" s="148" t="b">
        <f>ISNA(MATCH($B265,alte_Titel!$A$5:$A$135,0))</f>
        <v>1</v>
      </c>
      <c r="Z265" s="152"/>
    </row>
    <row r="266" spans="1:26" s="65" customFormat="1">
      <c r="A266" s="233"/>
      <c r="B266" s="234"/>
      <c r="C266" s="235" t="s">
        <v>9</v>
      </c>
      <c r="D266" s="190">
        <f t="shared" ref="D266" si="50">D264-D263</f>
        <v>0</v>
      </c>
      <c r="E266" s="190">
        <f t="shared" ref="E266" si="51">E264-E263</f>
        <v>154577.42999999993</v>
      </c>
      <c r="F266" s="191">
        <f t="shared" ref="F266:P266" si="52">F264-F263</f>
        <v>0</v>
      </c>
      <c r="G266" s="191">
        <f t="shared" si="52"/>
        <v>0</v>
      </c>
      <c r="H266" s="191">
        <f t="shared" ref="H266" si="53">H264-H263</f>
        <v>0</v>
      </c>
      <c r="I266" s="192">
        <f>I$264-I$263</f>
        <v>395532.87</v>
      </c>
      <c r="J266" s="192">
        <f t="shared" ref="J266" si="54">J264-J263</f>
        <v>611344.10999999987</v>
      </c>
      <c r="K266" s="192">
        <f t="shared" si="52"/>
        <v>586909.14999999991</v>
      </c>
      <c r="L266" s="190">
        <f t="shared" si="52"/>
        <v>462467.48000000016</v>
      </c>
      <c r="M266" s="190">
        <f t="shared" ref="M266" si="55">M264-M263</f>
        <v>404049.55</v>
      </c>
      <c r="N266" s="190">
        <f t="shared" si="52"/>
        <v>312910.46000000008</v>
      </c>
      <c r="O266" s="190">
        <f t="shared" si="52"/>
        <v>381688.03000000014</v>
      </c>
      <c r="P266" s="190">
        <f t="shared" si="52"/>
        <v>460310.59000000008</v>
      </c>
      <c r="Q266" s="190">
        <f t="shared" ref="Q266" si="56">Q264-Q263</f>
        <v>0</v>
      </c>
      <c r="R266" s="190">
        <f t="shared" ref="R266:T266" si="57">R264-R263</f>
        <v>0</v>
      </c>
      <c r="S266" s="190">
        <f t="shared" si="57"/>
        <v>0</v>
      </c>
      <c r="T266" s="190">
        <f t="shared" si="57"/>
        <v>0</v>
      </c>
      <c r="U266" s="190"/>
      <c r="V266" s="135"/>
      <c r="W266" s="148" t="b">
        <f>ISNA(MATCH($B266,alte_Titel!$A$5:$A$135,0))</f>
        <v>1</v>
      </c>
      <c r="X266" s="193"/>
      <c r="Y266" s="193"/>
      <c r="Z266" s="191">
        <v>0</v>
      </c>
    </row>
    <row r="267" spans="1:26">
      <c r="D267" s="194"/>
      <c r="F267" s="195"/>
      <c r="G267" s="195"/>
      <c r="H267" s="195"/>
      <c r="I267" s="196"/>
      <c r="J267" s="196"/>
      <c r="K267" s="196"/>
      <c r="L267" s="196"/>
      <c r="M267" s="196"/>
      <c r="N267" s="202"/>
      <c r="O267" s="202"/>
      <c r="P267" s="202"/>
      <c r="Q267" s="196"/>
      <c r="R267" s="196"/>
      <c r="S267" s="196"/>
      <c r="T267" s="196"/>
      <c r="U267" s="196"/>
      <c r="Z267" s="195"/>
    </row>
    <row r="268" spans="1:26" s="113" customFormat="1">
      <c r="A268" s="205"/>
      <c r="B268" s="205"/>
      <c r="C268" s="205"/>
      <c r="D268" s="149"/>
      <c r="E268" s="168"/>
      <c r="F268" s="197"/>
      <c r="G268" s="197"/>
      <c r="H268" s="197"/>
      <c r="I268" s="168"/>
      <c r="J268" s="168"/>
      <c r="K268" s="168"/>
      <c r="L268" s="168"/>
      <c r="M268" s="168"/>
      <c r="N268" s="205"/>
      <c r="O268" s="205"/>
      <c r="P268" s="205"/>
      <c r="Q268" s="168"/>
      <c r="R268" s="168"/>
      <c r="S268" s="168"/>
      <c r="T268" s="168"/>
      <c r="U268" s="168"/>
      <c r="V268" s="167"/>
      <c r="W268" s="198"/>
      <c r="X268" s="168"/>
      <c r="Y268" s="168"/>
      <c r="Z268" s="197"/>
    </row>
    <row r="269" spans="1:26" s="113" customFormat="1">
      <c r="A269" s="205"/>
      <c r="B269" s="205"/>
      <c r="C269" s="236" t="s">
        <v>54</v>
      </c>
      <c r="D269" s="149"/>
      <c r="E269" s="199"/>
      <c r="F269" s="195"/>
      <c r="G269" s="195"/>
      <c r="H269" s="195"/>
      <c r="I269" s="200"/>
      <c r="J269" s="200"/>
      <c r="K269" s="200"/>
      <c r="L269" s="200"/>
      <c r="M269" s="200"/>
      <c r="N269" s="202"/>
      <c r="O269" s="202"/>
      <c r="P269" s="202"/>
      <c r="Q269" s="200"/>
      <c r="R269" s="200"/>
      <c r="S269" s="200"/>
      <c r="T269" s="200"/>
      <c r="U269" s="200"/>
      <c r="V269" s="167"/>
      <c r="W269" s="198"/>
      <c r="X269" s="168"/>
      <c r="Y269" s="168"/>
      <c r="Z269" s="195"/>
    </row>
    <row r="270" spans="1:26" s="113" customFormat="1">
      <c r="A270" s="205"/>
      <c r="B270" s="205"/>
      <c r="C270" s="237" t="s">
        <v>55</v>
      </c>
      <c r="D270" s="149"/>
      <c r="E270" s="201">
        <v>464158.75</v>
      </c>
      <c r="F270" s="195"/>
      <c r="G270" s="195"/>
      <c r="H270" s="195"/>
      <c r="I270" s="202">
        <v>705094.19</v>
      </c>
      <c r="J270" s="202">
        <v>920905.43</v>
      </c>
      <c r="K270" s="202">
        <v>896470.47</v>
      </c>
      <c r="L270" s="202">
        <v>771528.8</v>
      </c>
      <c r="M270" s="202">
        <v>711210.87</v>
      </c>
      <c r="N270" s="202">
        <v>620001.78</v>
      </c>
      <c r="O270" s="202">
        <v>689311.62</v>
      </c>
      <c r="P270" s="201">
        <v>767501.91</v>
      </c>
      <c r="Q270" s="201"/>
      <c r="R270" s="201"/>
      <c r="S270" s="201"/>
      <c r="T270" s="201"/>
      <c r="U270" s="201"/>
      <c r="V270" s="167"/>
      <c r="W270" s="198"/>
      <c r="X270" s="168"/>
      <c r="Y270" s="168"/>
      <c r="Z270" s="195"/>
    </row>
    <row r="271" spans="1:26" s="113" customFormat="1">
      <c r="A271" s="205"/>
      <c r="B271" s="205"/>
      <c r="C271" s="237" t="s">
        <v>56</v>
      </c>
      <c r="D271" s="149"/>
      <c r="E271" s="201">
        <v>418.68</v>
      </c>
      <c r="F271" s="195"/>
      <c r="G271" s="195"/>
      <c r="H271" s="195"/>
      <c r="I271" s="202">
        <v>438.68</v>
      </c>
      <c r="J271" s="202">
        <v>438.68</v>
      </c>
      <c r="K271" s="202">
        <v>438.68</v>
      </c>
      <c r="L271" s="202">
        <v>438.68</v>
      </c>
      <c r="M271" s="202">
        <v>438.68</v>
      </c>
      <c r="N271" s="202">
        <v>508.68</v>
      </c>
      <c r="O271" s="202">
        <v>508.68</v>
      </c>
      <c r="P271" s="201">
        <v>508.68</v>
      </c>
      <c r="Q271" s="201"/>
      <c r="R271" s="201"/>
      <c r="S271" s="201"/>
      <c r="T271" s="201"/>
      <c r="U271" s="201"/>
      <c r="V271" s="167"/>
      <c r="W271" s="198"/>
      <c r="X271" s="168"/>
      <c r="Y271" s="168"/>
      <c r="Z271" s="195"/>
    </row>
    <row r="272" spans="1:26" s="113" customFormat="1">
      <c r="A272" s="205"/>
      <c r="B272" s="205"/>
      <c r="C272" s="237" t="s">
        <v>57</v>
      </c>
      <c r="D272" s="149"/>
      <c r="E272" s="201">
        <v>0</v>
      </c>
      <c r="F272" s="195"/>
      <c r="G272" s="195"/>
      <c r="H272" s="195"/>
      <c r="I272" s="202">
        <v>0</v>
      </c>
      <c r="J272" s="202">
        <v>0</v>
      </c>
      <c r="K272" s="202">
        <v>0</v>
      </c>
      <c r="L272" s="202">
        <v>500</v>
      </c>
      <c r="M272" s="202">
        <v>2400</v>
      </c>
      <c r="N272" s="202">
        <v>2400</v>
      </c>
      <c r="O272" s="202">
        <v>1867.73</v>
      </c>
      <c r="P272" s="201">
        <v>2300</v>
      </c>
      <c r="Q272" s="201"/>
      <c r="R272" s="201"/>
      <c r="S272" s="201"/>
      <c r="T272" s="201"/>
      <c r="U272" s="201"/>
      <c r="V272" s="167"/>
      <c r="W272" s="198"/>
      <c r="X272" s="168"/>
      <c r="Y272" s="168"/>
      <c r="Z272" s="195"/>
    </row>
    <row r="273" spans="1:26" s="113" customFormat="1">
      <c r="A273" s="205"/>
      <c r="B273" s="205"/>
      <c r="C273" s="237"/>
      <c r="D273" s="149"/>
      <c r="E273" s="200"/>
      <c r="F273" s="195"/>
      <c r="G273" s="195"/>
      <c r="H273" s="195"/>
      <c r="I273" s="202"/>
      <c r="J273" s="202"/>
      <c r="K273" s="202"/>
      <c r="L273" s="202"/>
      <c r="M273" s="202"/>
      <c r="N273" s="202"/>
      <c r="O273" s="202"/>
      <c r="P273" s="251"/>
      <c r="Q273" s="201"/>
      <c r="R273" s="201">
        <v>0</v>
      </c>
      <c r="S273" s="201">
        <v>0</v>
      </c>
      <c r="T273" s="201">
        <v>0</v>
      </c>
      <c r="U273" s="201"/>
      <c r="V273" s="167"/>
      <c r="W273" s="198"/>
      <c r="X273" s="168"/>
      <c r="Y273" s="168"/>
      <c r="Z273" s="195"/>
    </row>
    <row r="274" spans="1:26" s="113" customFormat="1">
      <c r="A274" s="205"/>
      <c r="B274" s="205"/>
      <c r="C274" s="236" t="s">
        <v>58</v>
      </c>
      <c r="D274" s="149"/>
      <c r="E274" s="194">
        <f>SUM(E270:E272)</f>
        <v>464577.43</v>
      </c>
      <c r="F274" s="203"/>
      <c r="G274" s="203"/>
      <c r="H274" s="203"/>
      <c r="I274" s="204">
        <f>SUM(I270:I273)</f>
        <v>705532.87</v>
      </c>
      <c r="J274" s="204">
        <f t="shared" ref="J274" si="58">SUM(J270:J272)</f>
        <v>921344.1100000001</v>
      </c>
      <c r="K274" s="204">
        <f t="shared" ref="K274:O274" si="59">SUM(K270:K272)</f>
        <v>896909.15</v>
      </c>
      <c r="L274" s="204">
        <f t="shared" si="59"/>
        <v>772467.4800000001</v>
      </c>
      <c r="M274" s="204">
        <f t="shared" ref="M274" si="60">SUM(M270:M272)</f>
        <v>714049.55</v>
      </c>
      <c r="N274" s="204">
        <f t="shared" si="59"/>
        <v>622910.46000000008</v>
      </c>
      <c r="O274" s="204">
        <f t="shared" si="59"/>
        <v>691688.03</v>
      </c>
      <c r="P274" s="204">
        <f>SUM(P270:P273)</f>
        <v>770310.59000000008</v>
      </c>
      <c r="Q274" s="204">
        <f>SUM(Q270:Q273)</f>
        <v>0</v>
      </c>
      <c r="R274" s="204">
        <f>SUM(R270:R273)</f>
        <v>0</v>
      </c>
      <c r="S274" s="204">
        <f>SUM(S270:S273)</f>
        <v>0</v>
      </c>
      <c r="T274" s="204">
        <f>SUM(T270:T273)</f>
        <v>0</v>
      </c>
      <c r="U274" s="204"/>
      <c r="V274" s="167"/>
      <c r="W274" s="198"/>
      <c r="X274" s="168"/>
      <c r="Y274" s="168"/>
      <c r="Z274" s="203"/>
    </row>
    <row r="275" spans="1:26" s="113" customFormat="1">
      <c r="A275" s="205"/>
      <c r="B275" s="205"/>
      <c r="C275" s="205"/>
      <c r="D275" s="149"/>
      <c r="E275" s="168"/>
      <c r="F275" s="195"/>
      <c r="G275" s="195"/>
      <c r="H275" s="195"/>
      <c r="I275" s="202"/>
      <c r="J275" s="202"/>
      <c r="K275" s="202"/>
      <c r="L275" s="202"/>
      <c r="M275" s="202"/>
      <c r="N275" s="202"/>
      <c r="O275" s="202"/>
      <c r="P275" s="201"/>
      <c r="Q275" s="201"/>
      <c r="R275" s="201"/>
      <c r="S275" s="201"/>
      <c r="T275" s="201"/>
      <c r="U275" s="201"/>
      <c r="V275" s="167"/>
      <c r="W275" s="198"/>
      <c r="X275" s="168"/>
      <c r="Y275" s="168"/>
      <c r="Z275" s="195"/>
    </row>
    <row r="276" spans="1:26" s="113" customFormat="1">
      <c r="A276" s="205"/>
      <c r="B276" s="205"/>
      <c r="C276" s="236" t="s">
        <v>59</v>
      </c>
      <c r="D276" s="149"/>
      <c r="E276" s="199"/>
      <c r="F276" s="197"/>
      <c r="G276" s="197"/>
      <c r="H276" s="197"/>
      <c r="I276" s="205"/>
      <c r="J276" s="205"/>
      <c r="K276" s="205"/>
      <c r="L276" s="205"/>
      <c r="M276" s="205"/>
      <c r="N276" s="205"/>
      <c r="O276" s="205"/>
      <c r="P276" s="201"/>
      <c r="Q276" s="201"/>
      <c r="R276" s="201"/>
      <c r="S276" s="201"/>
      <c r="T276" s="201"/>
      <c r="U276" s="201"/>
      <c r="V276" s="167"/>
      <c r="W276" s="198"/>
      <c r="X276" s="168"/>
      <c r="Y276" s="168"/>
      <c r="Z276" s="197"/>
    </row>
    <row r="277" spans="1:26" s="113" customFormat="1">
      <c r="A277" s="205"/>
      <c r="B277" s="205"/>
      <c r="C277" s="237" t="s">
        <v>60</v>
      </c>
      <c r="D277" s="149"/>
      <c r="E277" s="194">
        <f>E266</f>
        <v>154577.42999999993</v>
      </c>
      <c r="F277" s="203"/>
      <c r="G277" s="203"/>
      <c r="H277" s="203"/>
      <c r="I277" s="204">
        <f>I$266</f>
        <v>395532.87</v>
      </c>
      <c r="J277" s="204">
        <f t="shared" ref="J277" si="61">J266</f>
        <v>611344.10999999987</v>
      </c>
      <c r="K277" s="204">
        <f t="shared" ref="K277:Q277" si="62">K266</f>
        <v>586909.14999999991</v>
      </c>
      <c r="L277" s="204">
        <f t="shared" si="62"/>
        <v>462467.48000000016</v>
      </c>
      <c r="M277" s="204">
        <f t="shared" ref="M277" si="63">M266</f>
        <v>404049.55</v>
      </c>
      <c r="N277" s="204">
        <f t="shared" si="62"/>
        <v>312910.46000000008</v>
      </c>
      <c r="O277" s="204">
        <f t="shared" si="62"/>
        <v>381688.03000000014</v>
      </c>
      <c r="P277" s="204">
        <f t="shared" si="62"/>
        <v>460310.59000000008</v>
      </c>
      <c r="Q277" s="204">
        <f t="shared" si="62"/>
        <v>0</v>
      </c>
      <c r="R277" s="204">
        <f t="shared" ref="R277:T277" si="64">R266</f>
        <v>0</v>
      </c>
      <c r="S277" s="204">
        <f t="shared" si="64"/>
        <v>0</v>
      </c>
      <c r="T277" s="204">
        <f t="shared" si="64"/>
        <v>0</v>
      </c>
      <c r="U277" s="204"/>
      <c r="V277" s="167"/>
      <c r="W277" s="198"/>
      <c r="X277" s="168"/>
      <c r="Y277" s="168"/>
      <c r="Z277" s="203"/>
    </row>
    <row r="278" spans="1:26" s="113" customFormat="1">
      <c r="A278" s="205"/>
      <c r="B278" s="205"/>
      <c r="C278" s="237" t="s">
        <v>61</v>
      </c>
      <c r="D278" s="194">
        <v>115000</v>
      </c>
      <c r="E278" s="200">
        <v>115000</v>
      </c>
      <c r="F278" s="195">
        <v>115000</v>
      </c>
      <c r="G278" s="195">
        <v>115000</v>
      </c>
      <c r="H278" s="195"/>
      <c r="I278" s="202">
        <v>115000</v>
      </c>
      <c r="J278" s="202">
        <v>115000</v>
      </c>
      <c r="K278" s="202">
        <v>115000</v>
      </c>
      <c r="L278" s="202">
        <v>115000</v>
      </c>
      <c r="M278" s="202">
        <v>115000</v>
      </c>
      <c r="N278" s="202">
        <v>115000</v>
      </c>
      <c r="O278" s="202">
        <v>115000</v>
      </c>
      <c r="P278" s="202">
        <v>115000</v>
      </c>
      <c r="Q278" s="202">
        <v>115000</v>
      </c>
      <c r="R278" s="202">
        <v>115000</v>
      </c>
      <c r="S278" s="202">
        <v>115000</v>
      </c>
      <c r="T278" s="202">
        <v>115000</v>
      </c>
      <c r="U278" s="202"/>
      <c r="V278" s="167"/>
      <c r="W278" s="198"/>
      <c r="X278" s="168"/>
      <c r="Y278" s="168"/>
      <c r="Z278" s="195"/>
    </row>
    <row r="279" spans="1:26" s="113" customFormat="1">
      <c r="A279" s="205"/>
      <c r="B279" s="205"/>
      <c r="C279" s="237" t="s">
        <v>62</v>
      </c>
      <c r="D279" s="194">
        <v>28740.71</v>
      </c>
      <c r="E279" s="200">
        <v>195000</v>
      </c>
      <c r="F279" s="195">
        <v>31500</v>
      </c>
      <c r="G279" s="195">
        <v>47000</v>
      </c>
      <c r="H279" s="195"/>
      <c r="I279" s="202">
        <v>195000</v>
      </c>
      <c r="J279" s="202">
        <v>195000</v>
      </c>
      <c r="K279" s="202">
        <v>195000</v>
      </c>
      <c r="L279" s="202">
        <v>195000</v>
      </c>
      <c r="M279" s="202">
        <v>195000</v>
      </c>
      <c r="N279" s="202">
        <v>195000</v>
      </c>
      <c r="O279" s="202">
        <v>195000</v>
      </c>
      <c r="P279" s="202">
        <v>195000</v>
      </c>
      <c r="Q279" s="202">
        <v>195000</v>
      </c>
      <c r="R279" s="202">
        <v>195000</v>
      </c>
      <c r="S279" s="202">
        <v>195000</v>
      </c>
      <c r="T279" s="202">
        <v>195000</v>
      </c>
      <c r="U279" s="202"/>
      <c r="V279" s="167"/>
      <c r="W279" s="198"/>
      <c r="X279" s="168"/>
      <c r="Y279" s="168"/>
      <c r="Z279" s="195"/>
    </row>
    <row r="280" spans="1:26" s="113" customFormat="1">
      <c r="A280" s="205"/>
      <c r="B280" s="205"/>
      <c r="C280" s="236" t="s">
        <v>63</v>
      </c>
      <c r="D280" s="194"/>
      <c r="E280" s="194">
        <f t="shared" ref="E280" si="65">SUM(E277:E279)</f>
        <v>464577.42999999993</v>
      </c>
      <c r="F280" s="204"/>
      <c r="G280" s="203"/>
      <c r="H280" s="204"/>
      <c r="I280" s="204">
        <f>SUM(I$277:I$279)</f>
        <v>705532.87</v>
      </c>
      <c r="J280" s="204">
        <f t="shared" ref="J280" si="66">SUM(J277:J279)</f>
        <v>921344.10999999987</v>
      </c>
      <c r="K280" s="204">
        <f t="shared" ref="K280:P280" si="67">SUM(K277:K279)</f>
        <v>896909.14999999991</v>
      </c>
      <c r="L280" s="204">
        <f t="shared" si="67"/>
        <v>772467.48000000021</v>
      </c>
      <c r="M280" s="204">
        <f t="shared" ref="M280" si="68">SUM(M277:M279)</f>
        <v>714049.55</v>
      </c>
      <c r="N280" s="204">
        <f t="shared" si="67"/>
        <v>622910.46000000008</v>
      </c>
      <c r="O280" s="204">
        <f t="shared" si="67"/>
        <v>691688.03000000014</v>
      </c>
      <c r="P280" s="204">
        <f t="shared" si="67"/>
        <v>770310.59000000008</v>
      </c>
      <c r="Q280" s="204">
        <f t="shared" ref="Q280:R280" si="69">SUM(Q277:Q279)</f>
        <v>310000</v>
      </c>
      <c r="R280" s="204">
        <f t="shared" si="69"/>
        <v>310000</v>
      </c>
      <c r="S280" s="204">
        <f t="shared" ref="S280:T280" si="70">SUM(S277:S279)</f>
        <v>310000</v>
      </c>
      <c r="T280" s="204">
        <f t="shared" si="70"/>
        <v>310000</v>
      </c>
      <c r="U280" s="204"/>
      <c r="V280" s="167"/>
      <c r="W280" s="198"/>
      <c r="X280" s="168"/>
      <c r="Y280" s="168"/>
      <c r="Z280" s="203"/>
    </row>
    <row r="281" spans="1:26" s="113" customFormat="1">
      <c r="A281" s="205"/>
      <c r="B281" s="205"/>
      <c r="C281" s="205"/>
      <c r="D281" s="149"/>
      <c r="E281" s="200"/>
      <c r="F281" s="195"/>
      <c r="G281" s="195"/>
      <c r="H281" s="195"/>
      <c r="I281" s="200"/>
      <c r="J281" s="200"/>
      <c r="K281" s="200"/>
      <c r="L281" s="200"/>
      <c r="M281" s="200"/>
      <c r="N281" s="202"/>
      <c r="O281" s="202"/>
      <c r="P281" s="201"/>
      <c r="Q281" s="206"/>
      <c r="R281" s="206"/>
      <c r="S281" s="206"/>
      <c r="T281" s="206"/>
      <c r="U281" s="206"/>
      <c r="V281" s="167"/>
      <c r="W281" s="198"/>
      <c r="X281" s="168"/>
      <c r="Y281" s="168"/>
      <c r="Z281" s="195"/>
    </row>
    <row r="282" spans="1:26" s="113" customFormat="1">
      <c r="A282" s="205"/>
      <c r="B282" s="205"/>
      <c r="C282" s="236"/>
      <c r="D282" s="149"/>
      <c r="E282" s="168"/>
      <c r="F282" s="197"/>
      <c r="G282" s="197"/>
      <c r="H282" s="197"/>
      <c r="I282" s="168"/>
      <c r="J282" s="168"/>
      <c r="K282" s="168"/>
      <c r="L282" s="168"/>
      <c r="M282" s="168"/>
      <c r="N282" s="205"/>
      <c r="O282" s="205"/>
      <c r="P282" s="201"/>
      <c r="Q282" s="206"/>
      <c r="R282" s="206"/>
      <c r="S282" s="206"/>
      <c r="T282" s="206"/>
      <c r="U282" s="206"/>
      <c r="V282" s="167"/>
      <c r="W282" s="198"/>
      <c r="X282" s="168"/>
      <c r="Y282" s="168"/>
      <c r="Z282" s="197"/>
    </row>
    <row r="283" spans="1:26" s="14" customFormat="1">
      <c r="A283" s="223"/>
      <c r="B283" s="223"/>
      <c r="C283" s="237"/>
      <c r="D283" s="194"/>
      <c r="E283" s="194"/>
      <c r="F283" s="203"/>
      <c r="G283" s="203"/>
      <c r="H283" s="203"/>
      <c r="I283" s="194"/>
      <c r="J283" s="194"/>
      <c r="K283" s="194"/>
      <c r="L283" s="194"/>
      <c r="M283" s="194"/>
      <c r="N283" s="204"/>
      <c r="O283" s="204"/>
      <c r="P283" s="204"/>
      <c r="Q283" s="194"/>
      <c r="R283" s="194"/>
      <c r="S283" s="194"/>
      <c r="T283" s="194"/>
      <c r="U283" s="194"/>
      <c r="V283" s="147"/>
      <c r="W283" s="136"/>
      <c r="X283" s="149"/>
      <c r="Y283" s="149"/>
      <c r="Z283" s="203"/>
    </row>
    <row r="284" spans="1:26">
      <c r="C284" s="238"/>
      <c r="D284" s="194"/>
      <c r="E284" s="196"/>
      <c r="F284" s="195"/>
      <c r="G284" s="195"/>
      <c r="H284" s="195"/>
      <c r="I284" s="196"/>
      <c r="J284" s="196"/>
      <c r="K284" s="196"/>
      <c r="L284" s="196"/>
      <c r="M284" s="196"/>
      <c r="N284" s="202"/>
      <c r="O284" s="202"/>
      <c r="P284" s="251"/>
      <c r="Q284" s="207"/>
      <c r="R284" s="207"/>
      <c r="S284" s="207"/>
      <c r="T284" s="207"/>
      <c r="U284" s="207"/>
      <c r="Z284" s="195"/>
    </row>
    <row r="285" spans="1:26" s="14" customFormat="1">
      <c r="A285" s="223"/>
      <c r="B285" s="223"/>
      <c r="C285" s="254" t="s">
        <v>670</v>
      </c>
      <c r="D285" s="254"/>
      <c r="E285" s="254"/>
      <c r="F285" s="254"/>
      <c r="G285" s="254"/>
      <c r="H285" s="254"/>
      <c r="I285" s="254"/>
      <c r="J285" s="194"/>
      <c r="K285" s="194"/>
      <c r="L285" s="194"/>
      <c r="M285" s="194"/>
      <c r="N285" s="204"/>
      <c r="O285" s="204"/>
      <c r="P285" s="204"/>
      <c r="Q285" s="194"/>
      <c r="R285" s="194"/>
      <c r="S285" s="194"/>
      <c r="T285" s="194"/>
      <c r="U285" s="194"/>
      <c r="V285" s="147"/>
      <c r="W285" s="136"/>
      <c r="X285" s="149"/>
      <c r="Y285" s="149"/>
      <c r="Z285" s="253">
        <v>0</v>
      </c>
    </row>
    <row r="286" spans="1:26" s="14" customFormat="1">
      <c r="A286" s="223"/>
      <c r="B286" s="223"/>
      <c r="C286" s="238"/>
      <c r="D286" s="194"/>
      <c r="E286" s="196"/>
      <c r="F286" s="195"/>
      <c r="G286" s="195"/>
      <c r="H286" s="195"/>
      <c r="I286" s="196"/>
      <c r="J286" s="196"/>
      <c r="K286" s="196"/>
      <c r="L286" s="196"/>
      <c r="M286" s="196"/>
      <c r="N286" s="202"/>
      <c r="O286" s="202"/>
      <c r="P286" s="201"/>
      <c r="Q286" s="207"/>
      <c r="R286" s="207"/>
      <c r="S286" s="207"/>
      <c r="T286" s="207"/>
      <c r="U286" s="207"/>
      <c r="V286" s="147"/>
      <c r="W286" s="136"/>
      <c r="X286" s="149"/>
      <c r="Y286" s="149"/>
      <c r="Z286" s="195"/>
    </row>
    <row r="287" spans="1:26" s="14" customFormat="1">
      <c r="A287" s="223"/>
      <c r="B287" s="223"/>
      <c r="C287" s="239"/>
      <c r="D287" s="194"/>
      <c r="E287" s="194"/>
      <c r="F287" s="203"/>
      <c r="G287" s="203"/>
      <c r="H287" s="203"/>
      <c r="I287" s="194"/>
      <c r="J287" s="194"/>
      <c r="K287" s="194"/>
      <c r="L287" s="194"/>
      <c r="M287" s="194"/>
      <c r="N287" s="252"/>
      <c r="O287" s="204"/>
      <c r="P287" s="204"/>
      <c r="Q287" s="194"/>
      <c r="R287" s="194"/>
      <c r="S287" s="194"/>
      <c r="T287" s="194"/>
      <c r="U287" s="194"/>
      <c r="V287" s="147"/>
      <c r="W287" s="136"/>
      <c r="X287" s="149"/>
      <c r="Y287" s="149"/>
      <c r="Z287" s="203"/>
    </row>
    <row r="291" spans="3:3">
      <c r="C291" s="238"/>
    </row>
  </sheetData>
  <mergeCells count="1">
    <mergeCell ref="C285:I285"/>
  </mergeCells>
  <pageMargins left="1.1023622047244095" right="0.31496062992125984" top="0.39370078740157483" bottom="0.59055118110236227" header="0.31496062992125984" footer="0.31496062992125984"/>
  <pageSetup paperSize="8" scale="90" orientation="landscape" r:id="rId1"/>
  <ignoredErrors>
    <ignoredError sqref="I28 I30 I178 I258 I261 I263:I264 I266" formula="1"/>
    <ignoredError sqref="J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7" workbookViewId="0">
      <selection activeCell="J26" sqref="J26"/>
    </sheetView>
  </sheetViews>
  <sheetFormatPr baseColWidth="10" defaultColWidth="11.44140625" defaultRowHeight="14.4"/>
  <sheetData>
    <row r="1" spans="2:7" ht="18">
      <c r="B1" s="98" t="s">
        <v>474</v>
      </c>
      <c r="C1" s="99"/>
      <c r="D1" s="99"/>
      <c r="E1" s="99"/>
      <c r="F1" s="100"/>
      <c r="G1" s="100"/>
    </row>
    <row r="2" spans="2:7" ht="18">
      <c r="B2" s="101"/>
      <c r="C2" s="102"/>
      <c r="D2" s="99"/>
      <c r="E2" s="99"/>
      <c r="F2" s="100"/>
      <c r="G2" s="100"/>
    </row>
    <row r="3" spans="2:7" ht="18">
      <c r="B3" s="103" t="s">
        <v>475</v>
      </c>
      <c r="C3" s="98" t="s">
        <v>476</v>
      </c>
      <c r="D3" s="99"/>
      <c r="E3" s="99"/>
      <c r="F3" s="100"/>
      <c r="G3" s="100"/>
    </row>
    <row r="4" spans="2:7" ht="18">
      <c r="B4" s="101"/>
      <c r="C4" s="99" t="s">
        <v>477</v>
      </c>
      <c r="D4" s="99"/>
      <c r="E4" s="99"/>
      <c r="F4" s="100"/>
      <c r="G4" s="100"/>
    </row>
    <row r="5" spans="2:7" ht="18">
      <c r="B5" s="104"/>
      <c r="C5" s="99" t="s">
        <v>478</v>
      </c>
      <c r="D5" s="99"/>
      <c r="E5" s="99"/>
      <c r="F5" s="100"/>
      <c r="G5" s="100"/>
    </row>
    <row r="6" spans="2:7" ht="18">
      <c r="B6" s="104"/>
      <c r="C6" s="99"/>
      <c r="D6" s="99"/>
      <c r="E6" s="99"/>
      <c r="F6" s="100"/>
      <c r="G6" s="100"/>
    </row>
    <row r="7" spans="2:7" ht="18">
      <c r="B7" s="105" t="s">
        <v>479</v>
      </c>
      <c r="C7" s="106" t="s">
        <v>480</v>
      </c>
      <c r="D7" s="106"/>
      <c r="E7" s="99"/>
      <c r="F7" s="100"/>
      <c r="G7" s="100"/>
    </row>
    <row r="8" spans="2:7" ht="18">
      <c r="B8" s="104"/>
      <c r="C8" s="99" t="s">
        <v>477</v>
      </c>
      <c r="D8" s="99"/>
      <c r="E8" s="99"/>
      <c r="F8" s="100"/>
      <c r="G8" s="100"/>
    </row>
    <row r="9" spans="2:7" ht="18">
      <c r="B9" s="104"/>
      <c r="C9" s="99" t="s">
        <v>481</v>
      </c>
      <c r="D9" s="99"/>
      <c r="E9" s="99"/>
      <c r="F9" s="100"/>
      <c r="G9" s="100"/>
    </row>
    <row r="10" spans="2:7" ht="18">
      <c r="B10" s="104"/>
      <c r="C10" s="99"/>
      <c r="D10" s="99"/>
      <c r="E10" s="99"/>
      <c r="F10" s="100"/>
      <c r="G10" s="100"/>
    </row>
    <row r="11" spans="2:7" ht="18">
      <c r="B11" s="105" t="s">
        <v>482</v>
      </c>
      <c r="C11" s="106" t="s">
        <v>483</v>
      </c>
      <c r="D11" s="106"/>
      <c r="E11" s="106"/>
      <c r="F11" s="107"/>
      <c r="G11" s="100"/>
    </row>
    <row r="12" spans="2:7" ht="18">
      <c r="B12" s="104"/>
      <c r="C12" s="99" t="s">
        <v>477</v>
      </c>
      <c r="D12" s="99"/>
      <c r="E12" s="99"/>
      <c r="F12" s="100"/>
      <c r="G12" s="100"/>
    </row>
    <row r="13" spans="2:7" ht="18">
      <c r="B13" s="104"/>
      <c r="C13" s="99" t="s">
        <v>484</v>
      </c>
      <c r="D13" s="99"/>
      <c r="E13" s="99"/>
      <c r="F13" s="100"/>
      <c r="G13" s="100"/>
    </row>
    <row r="14" spans="2:7" ht="18">
      <c r="B14" s="104"/>
      <c r="C14" s="99" t="s">
        <v>485</v>
      </c>
      <c r="D14" s="99"/>
      <c r="E14" s="99"/>
      <c r="F14" s="100"/>
      <c r="G14" s="100"/>
    </row>
    <row r="15" spans="2:7" ht="18">
      <c r="B15" s="104"/>
      <c r="C15" s="99"/>
      <c r="D15" s="99"/>
      <c r="E15" s="99"/>
      <c r="F15" s="100"/>
      <c r="G15" s="100"/>
    </row>
    <row r="16" spans="2:7" ht="18">
      <c r="B16" s="105" t="s">
        <v>486</v>
      </c>
      <c r="C16" s="106" t="s">
        <v>487</v>
      </c>
      <c r="D16" s="99"/>
      <c r="E16" s="99"/>
      <c r="F16" s="100"/>
      <c r="G16" s="100"/>
    </row>
    <row r="17" spans="2:7" ht="18">
      <c r="B17" s="104"/>
      <c r="C17" s="99" t="s">
        <v>477</v>
      </c>
      <c r="D17" s="99"/>
      <c r="E17" s="99"/>
      <c r="F17" s="100"/>
      <c r="G17" s="100"/>
    </row>
    <row r="18" spans="2:7" ht="18">
      <c r="B18" s="104"/>
      <c r="C18" s="99" t="s">
        <v>488</v>
      </c>
      <c r="D18" s="99"/>
      <c r="E18" s="99"/>
      <c r="F18" s="100" t="s">
        <v>489</v>
      </c>
      <c r="G18" s="100"/>
    </row>
    <row r="19" spans="2:7" ht="18">
      <c r="B19" s="104"/>
      <c r="C19" s="99" t="s">
        <v>490</v>
      </c>
      <c r="D19" s="99"/>
      <c r="E19" s="99"/>
      <c r="F19" s="100" t="s">
        <v>491</v>
      </c>
      <c r="G19" s="100"/>
    </row>
    <row r="20" spans="2:7" ht="18">
      <c r="B20" s="104"/>
      <c r="C20" s="99" t="s">
        <v>492</v>
      </c>
      <c r="D20" s="99"/>
      <c r="E20" s="99"/>
      <c r="F20" s="100" t="s">
        <v>493</v>
      </c>
      <c r="G20" s="100"/>
    </row>
    <row r="21" spans="2:7" ht="18">
      <c r="B21" s="104"/>
      <c r="C21" s="99" t="s">
        <v>494</v>
      </c>
      <c r="D21" s="99"/>
      <c r="E21" s="99"/>
      <c r="F21" s="100" t="s">
        <v>495</v>
      </c>
      <c r="G21" s="100"/>
    </row>
    <row r="22" spans="2:7" ht="18">
      <c r="B22" s="104"/>
      <c r="C22" s="99" t="s">
        <v>496</v>
      </c>
      <c r="D22" s="99"/>
      <c r="E22" s="99"/>
      <c r="F22" s="100" t="s">
        <v>497</v>
      </c>
      <c r="G22" s="100"/>
    </row>
    <row r="23" spans="2:7" ht="18">
      <c r="B23" s="99"/>
      <c r="C23" s="99" t="s">
        <v>498</v>
      </c>
      <c r="D23" s="99"/>
      <c r="E23" s="99"/>
      <c r="F23" s="100" t="s">
        <v>499</v>
      </c>
      <c r="G23" s="100"/>
    </row>
    <row r="24" spans="2:7" ht="18">
      <c r="B24" s="99"/>
      <c r="C24" s="99"/>
      <c r="D24" s="99"/>
      <c r="E24" s="99"/>
      <c r="F24" s="100"/>
      <c r="G24" s="100"/>
    </row>
    <row r="25" spans="2:7" ht="18">
      <c r="B25" s="106" t="s">
        <v>500</v>
      </c>
      <c r="C25" s="99"/>
      <c r="D25" s="99"/>
      <c r="E25" s="99"/>
      <c r="F25" s="100"/>
      <c r="G25" s="100"/>
    </row>
    <row r="26" spans="2:7">
      <c r="B26" s="100"/>
      <c r="C26" s="100"/>
      <c r="D26" s="100"/>
      <c r="E26" s="100"/>
      <c r="F26" s="100"/>
      <c r="G26" s="100"/>
    </row>
    <row r="27" spans="2:7" ht="18">
      <c r="B27" s="99" t="s">
        <v>501</v>
      </c>
      <c r="C27" s="99" t="s">
        <v>502</v>
      </c>
      <c r="D27" s="100"/>
      <c r="E27" s="100"/>
      <c r="F27" s="100"/>
      <c r="G27" s="100"/>
    </row>
    <row r="28" spans="2:7" ht="18">
      <c r="B28" s="99" t="s">
        <v>501</v>
      </c>
      <c r="C28" s="99" t="s">
        <v>503</v>
      </c>
      <c r="D28" s="100"/>
      <c r="E28" s="100"/>
      <c r="F28" s="100"/>
      <c r="G28" s="100"/>
    </row>
    <row r="29" spans="2:7" ht="18">
      <c r="B29" s="99" t="s">
        <v>501</v>
      </c>
      <c r="C29" s="99" t="s">
        <v>504</v>
      </c>
      <c r="D29" s="100"/>
      <c r="E29" s="100"/>
      <c r="F29" s="100"/>
      <c r="G29" s="100"/>
    </row>
    <row r="30" spans="2:7" ht="18">
      <c r="B30" s="99" t="s">
        <v>501</v>
      </c>
      <c r="C30" s="99" t="s">
        <v>505</v>
      </c>
      <c r="D30" s="100"/>
      <c r="E30" s="100"/>
      <c r="F30" s="100"/>
      <c r="G30" s="100"/>
    </row>
    <row r="31" spans="2:7" ht="18">
      <c r="B31" s="99" t="s">
        <v>501</v>
      </c>
      <c r="C31" s="99" t="s">
        <v>506</v>
      </c>
      <c r="D31" s="100"/>
      <c r="E31" s="100"/>
      <c r="F31" s="100"/>
      <c r="G31" s="100"/>
    </row>
    <row r="32" spans="2:7" ht="18">
      <c r="B32" s="99" t="s">
        <v>501</v>
      </c>
      <c r="C32" s="99" t="s">
        <v>507</v>
      </c>
      <c r="D32" s="99"/>
      <c r="E32" s="99"/>
      <c r="F32" s="100"/>
      <c r="G32" s="100"/>
    </row>
    <row r="33" spans="2:7" ht="18">
      <c r="B33" s="99" t="s">
        <v>501</v>
      </c>
      <c r="C33" s="99" t="s">
        <v>508</v>
      </c>
      <c r="D33" s="99"/>
      <c r="E33" s="99"/>
      <c r="F33" s="100"/>
      <c r="G33" s="100"/>
    </row>
    <row r="34" spans="2:7" ht="18">
      <c r="B34" s="99" t="s">
        <v>501</v>
      </c>
      <c r="C34" s="99" t="s">
        <v>509</v>
      </c>
      <c r="D34" s="99"/>
      <c r="E34" s="99"/>
      <c r="F34" s="100"/>
      <c r="G34" s="100"/>
    </row>
    <row r="35" spans="2:7" ht="18">
      <c r="B35" s="99" t="s">
        <v>501</v>
      </c>
      <c r="C35" s="99" t="s">
        <v>510</v>
      </c>
      <c r="D35" s="99"/>
      <c r="E35" s="99"/>
      <c r="F35" s="100"/>
      <c r="G35" s="100"/>
    </row>
    <row r="36" spans="2:7" ht="18">
      <c r="B36" s="99" t="s">
        <v>501</v>
      </c>
      <c r="C36" s="99" t="s">
        <v>511</v>
      </c>
      <c r="D36" s="99"/>
      <c r="E36" s="99"/>
      <c r="F36" s="100"/>
      <c r="G36" s="100"/>
    </row>
    <row r="37" spans="2:7" ht="18">
      <c r="B37" s="99" t="s">
        <v>501</v>
      </c>
      <c r="C37" s="99" t="s">
        <v>512</v>
      </c>
      <c r="D37" s="99"/>
      <c r="E37" s="99"/>
      <c r="F37" s="100"/>
      <c r="G37" s="100"/>
    </row>
    <row r="38" spans="2:7" ht="18">
      <c r="B38" s="99" t="s">
        <v>513</v>
      </c>
      <c r="C38" s="99" t="s">
        <v>514</v>
      </c>
      <c r="D38" s="99"/>
      <c r="E38" s="99"/>
      <c r="F38" s="100"/>
      <c r="G38" s="100"/>
    </row>
    <row r="39" spans="2:7" ht="18">
      <c r="D39" s="99"/>
      <c r="E39" s="99"/>
      <c r="F39" s="100"/>
      <c r="G39" s="100"/>
    </row>
    <row r="40" spans="2:7" ht="18">
      <c r="B40" s="99"/>
      <c r="D40" s="100"/>
      <c r="E40" s="100"/>
      <c r="F40" s="100"/>
      <c r="G40" s="100"/>
    </row>
    <row r="41" spans="2:7">
      <c r="B41" s="100"/>
      <c r="D41" s="100"/>
      <c r="E41" s="100"/>
      <c r="F41" s="100"/>
      <c r="G41" s="100"/>
    </row>
    <row r="42" spans="2:7" ht="18">
      <c r="B42" s="99" t="s">
        <v>515</v>
      </c>
      <c r="C42" s="100"/>
      <c r="D42" s="100"/>
      <c r="E42" s="100"/>
      <c r="F42" s="100"/>
      <c r="G42" s="100"/>
    </row>
    <row r="43" spans="2:7" ht="18">
      <c r="B43" s="99" t="s">
        <v>516</v>
      </c>
      <c r="C43" s="100"/>
      <c r="D43" s="100"/>
      <c r="E43" s="100"/>
      <c r="F43" s="100"/>
      <c r="G43" s="100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zoomScale="78" zoomScaleNormal="78" workbookViewId="0">
      <pane ySplit="4" topLeftCell="A119" activePane="bottomLeft" state="frozen"/>
      <selection pane="bottomLeft" activeCell="G114" sqref="G114"/>
    </sheetView>
  </sheetViews>
  <sheetFormatPr baseColWidth="10" defaultColWidth="11.5546875" defaultRowHeight="14.4"/>
  <cols>
    <col min="1" max="1" width="10.109375" style="4" customWidth="1"/>
    <col min="2" max="2" width="38.5546875" style="4" bestFit="1" customWidth="1"/>
    <col min="3" max="3" width="14.33203125" style="14" bestFit="1" customWidth="1"/>
    <col min="4" max="4" width="14.33203125" style="4" bestFit="1" customWidth="1"/>
    <col min="5" max="5" width="15.5546875" style="91" customWidth="1"/>
    <col min="6" max="6" width="14.88671875" style="4" bestFit="1" customWidth="1"/>
    <col min="7" max="7" width="14.88671875" style="91" customWidth="1"/>
    <col min="8" max="8" width="12.6640625" style="4" customWidth="1"/>
    <col min="9" max="9" width="12.6640625" style="91" customWidth="1"/>
    <col min="10" max="10" width="13.88671875" style="4" customWidth="1"/>
    <col min="11" max="11" width="13.88671875" style="91" customWidth="1"/>
    <col min="12" max="12" width="13.88671875" style="4" customWidth="1"/>
    <col min="13" max="13" width="14.33203125" style="72" bestFit="1" customWidth="1"/>
    <col min="14" max="16384" width="11.5546875" style="4"/>
  </cols>
  <sheetData>
    <row r="1" spans="1:13">
      <c r="A1" s="1"/>
      <c r="B1" s="2"/>
      <c r="C1" s="3" t="s">
        <v>47</v>
      </c>
      <c r="D1" s="3" t="s">
        <v>47</v>
      </c>
      <c r="E1" s="78" t="s">
        <v>47</v>
      </c>
      <c r="F1" s="3" t="s">
        <v>47</v>
      </c>
      <c r="G1" s="78" t="s">
        <v>47</v>
      </c>
      <c r="H1" s="3" t="s">
        <v>47</v>
      </c>
      <c r="I1" s="78" t="s">
        <v>47</v>
      </c>
      <c r="J1" s="3" t="s">
        <v>47</v>
      </c>
      <c r="K1" s="78" t="s">
        <v>47</v>
      </c>
      <c r="L1" s="3" t="s">
        <v>47</v>
      </c>
    </row>
    <row r="2" spans="1:13">
      <c r="A2" s="5"/>
      <c r="B2" s="6"/>
      <c r="C2" s="7" t="s">
        <v>531</v>
      </c>
      <c r="D2" s="7" t="s">
        <v>531</v>
      </c>
      <c r="E2" s="79" t="s">
        <v>94</v>
      </c>
      <c r="F2" s="92" t="s">
        <v>94</v>
      </c>
      <c r="G2" s="79" t="s">
        <v>94</v>
      </c>
      <c r="H2" s="92" t="s">
        <v>94</v>
      </c>
      <c r="I2" s="79" t="s">
        <v>94</v>
      </c>
      <c r="J2" s="92" t="s">
        <v>94</v>
      </c>
      <c r="K2" s="79" t="s">
        <v>94</v>
      </c>
      <c r="L2" s="92" t="s">
        <v>94</v>
      </c>
    </row>
    <row r="3" spans="1:13">
      <c r="A3" s="5"/>
      <c r="B3" s="6"/>
      <c r="C3" s="7" t="s">
        <v>48</v>
      </c>
      <c r="D3" s="7" t="s">
        <v>49</v>
      </c>
      <c r="E3" s="79" t="s">
        <v>48</v>
      </c>
      <c r="F3" s="7" t="s">
        <v>49</v>
      </c>
      <c r="G3" s="79" t="s">
        <v>48</v>
      </c>
      <c r="H3" s="7" t="s">
        <v>49</v>
      </c>
      <c r="I3" s="79" t="s">
        <v>48</v>
      </c>
      <c r="J3" s="7" t="s">
        <v>49</v>
      </c>
      <c r="K3" s="79" t="s">
        <v>48</v>
      </c>
      <c r="L3" s="7" t="s">
        <v>49</v>
      </c>
    </row>
    <row r="4" spans="1:13">
      <c r="A4" s="8" t="s">
        <v>50</v>
      </c>
      <c r="B4" s="9" t="s">
        <v>45</v>
      </c>
      <c r="C4" s="10"/>
      <c r="D4" s="10">
        <v>43008</v>
      </c>
      <c r="E4" s="80"/>
      <c r="F4" s="10">
        <v>43373</v>
      </c>
      <c r="G4" s="120" t="s">
        <v>650</v>
      </c>
      <c r="H4" s="10">
        <v>43404</v>
      </c>
      <c r="I4" s="120" t="s">
        <v>651</v>
      </c>
      <c r="J4" s="10">
        <v>43434</v>
      </c>
      <c r="K4" s="120" t="s">
        <v>652</v>
      </c>
      <c r="L4" s="10">
        <v>43465</v>
      </c>
    </row>
    <row r="5" spans="1:13" s="14" customFormat="1">
      <c r="A5" s="11" t="s">
        <v>44</v>
      </c>
      <c r="B5" s="12"/>
      <c r="C5" s="13"/>
      <c r="D5" s="13"/>
      <c r="E5" s="81"/>
      <c r="F5" s="13"/>
      <c r="G5" s="81"/>
      <c r="H5" s="13"/>
      <c r="I5" s="81"/>
      <c r="J5" s="13"/>
      <c r="K5" s="81"/>
      <c r="L5" s="13"/>
      <c r="M5" s="73"/>
    </row>
    <row r="6" spans="1:13">
      <c r="A6" s="15" t="s">
        <v>101</v>
      </c>
      <c r="B6" s="15" t="s">
        <v>32</v>
      </c>
      <c r="C6" s="42">
        <v>300</v>
      </c>
      <c r="D6" s="16">
        <v>0.01</v>
      </c>
      <c r="E6" s="82">
        <v>200</v>
      </c>
      <c r="F6" s="16">
        <v>600</v>
      </c>
      <c r="G6" s="121">
        <f>ROUND($E6/12,2)</f>
        <v>16.670000000000002</v>
      </c>
      <c r="H6" s="16">
        <f>SUMIF(HHJ_2018_2019!$B$5:$B$266,$A6,HHJ_2018_2019!I$5:I$266)</f>
        <v>0</v>
      </c>
      <c r="I6" s="121">
        <f>ROUND($E6/12*2,2)</f>
        <v>33.33</v>
      </c>
      <c r="J6" s="16">
        <f>SUMIF(HHJ_2018_2019!$B$5:$B$266,$A6,HHJ_2018_2019!J$5:J$266)</f>
        <v>0</v>
      </c>
      <c r="K6" s="121">
        <f>ROUND($E6/12*3,2)</f>
        <v>50</v>
      </c>
      <c r="L6" s="16">
        <f>SUMIF(HHJ_2018_2019!$B$5:$B$266,$A6,HHJ_2018_2019!K$5:K$266)</f>
        <v>0</v>
      </c>
    </row>
    <row r="7" spans="1:13">
      <c r="A7" s="15" t="s">
        <v>106</v>
      </c>
      <c r="B7" s="15" t="s">
        <v>31</v>
      </c>
      <c r="C7" s="42">
        <v>10000</v>
      </c>
      <c r="D7" s="16">
        <v>7345</v>
      </c>
      <c r="E7" s="82">
        <v>8000</v>
      </c>
      <c r="F7" s="16">
        <v>4250</v>
      </c>
      <c r="G7" s="121">
        <f t="shared" ref="G7:G22" si="0">ROUND($E7/12,2)</f>
        <v>666.67</v>
      </c>
      <c r="H7" s="16">
        <f>SUMIF(HHJ_2018_2019!$B$5:$B$266,$A7,HHJ_2018_2019!I$5:I$266)</f>
        <v>675</v>
      </c>
      <c r="I7" s="121">
        <f t="shared" ref="I7:I70" si="1">ROUND($E7/12*2,2)</f>
        <v>1333.33</v>
      </c>
      <c r="J7" s="16">
        <f>SUMIF(HHJ_2018_2019!$B$5:$B$266,$A7,HHJ_2018_2019!J$5:J$266)</f>
        <v>675</v>
      </c>
      <c r="K7" s="121">
        <f t="shared" ref="K7:K70" si="2">ROUND($E7/12*3,2)</f>
        <v>2000</v>
      </c>
      <c r="L7" s="16">
        <f>SUMIF(HHJ_2018_2019!$B$5:$B$266,$A7,HHJ_2018_2019!K$5:K$266)</f>
        <v>675</v>
      </c>
    </row>
    <row r="8" spans="1:13">
      <c r="A8" s="15" t="s">
        <v>107</v>
      </c>
      <c r="B8" s="15" t="s">
        <v>534</v>
      </c>
      <c r="C8" s="42">
        <v>2500</v>
      </c>
      <c r="D8" s="16">
        <v>1835</v>
      </c>
      <c r="E8" s="82">
        <v>5000</v>
      </c>
      <c r="F8" s="16">
        <v>9287.7999999999993</v>
      </c>
      <c r="G8" s="121">
        <f t="shared" si="0"/>
        <v>416.67</v>
      </c>
      <c r="H8" s="16">
        <f>SUMIF(HHJ_2018_2019!$B$5:$B$266,$A8,HHJ_2018_2019!I$5:I$266)</f>
        <v>0</v>
      </c>
      <c r="I8" s="121">
        <f t="shared" si="1"/>
        <v>833.33</v>
      </c>
      <c r="J8" s="16">
        <f>SUMIF(HHJ_2018_2019!$B$5:$B$266,$A8,HHJ_2018_2019!J$5:J$266)</f>
        <v>0</v>
      </c>
      <c r="K8" s="121">
        <f t="shared" si="2"/>
        <v>1250</v>
      </c>
      <c r="L8" s="16">
        <f>SUMIF(HHJ_2018_2019!$B$5:$B$266,$A8,HHJ_2018_2019!K$5:K$266)</f>
        <v>0</v>
      </c>
    </row>
    <row r="9" spans="1:13">
      <c r="A9" s="15" t="s">
        <v>109</v>
      </c>
      <c r="B9" s="15" t="s">
        <v>33</v>
      </c>
      <c r="C9" s="42">
        <v>15000</v>
      </c>
      <c r="D9" s="16">
        <v>14566</v>
      </c>
      <c r="E9" s="82">
        <v>20000</v>
      </c>
      <c r="F9" s="16">
        <v>12855</v>
      </c>
      <c r="G9" s="121">
        <f t="shared" si="0"/>
        <v>1666.67</v>
      </c>
      <c r="H9" s="16">
        <f>SUMIF(HHJ_2018_2019!$B$5:$B$266,$A9,HHJ_2018_2019!I$5:I$266)</f>
        <v>1750</v>
      </c>
      <c r="I9" s="121">
        <f t="shared" si="1"/>
        <v>3333.33</v>
      </c>
      <c r="J9" s="16">
        <f>SUMIF(HHJ_2018_2019!$B$5:$B$266,$A9,HHJ_2018_2019!J$5:J$266)</f>
        <v>3240</v>
      </c>
      <c r="K9" s="121">
        <f t="shared" si="2"/>
        <v>5000</v>
      </c>
      <c r="L9" s="16">
        <f>SUMIF(HHJ_2018_2019!$B$5:$B$266,$A9,HHJ_2018_2019!K$5:K$266)</f>
        <v>4565</v>
      </c>
    </row>
    <row r="10" spans="1:13">
      <c r="A10" s="15" t="s">
        <v>110</v>
      </c>
      <c r="B10" s="15" t="s">
        <v>34</v>
      </c>
      <c r="C10" s="42">
        <v>2000</v>
      </c>
      <c r="D10" s="16">
        <v>921</v>
      </c>
      <c r="E10" s="82">
        <v>1500</v>
      </c>
      <c r="F10" s="16">
        <v>0</v>
      </c>
      <c r="G10" s="121">
        <f t="shared" si="0"/>
        <v>125</v>
      </c>
      <c r="H10" s="16">
        <f>SUMIF(HHJ_2018_2019!$B$5:$B$266,$A10,HHJ_2018_2019!I$5:I$266)</f>
        <v>0</v>
      </c>
      <c r="I10" s="121">
        <f t="shared" si="1"/>
        <v>250</v>
      </c>
      <c r="J10" s="16">
        <f>SUMIF(HHJ_2018_2019!$B$5:$B$266,$A10,HHJ_2018_2019!J$5:J$266)</f>
        <v>0</v>
      </c>
      <c r="K10" s="121">
        <f t="shared" si="2"/>
        <v>375</v>
      </c>
      <c r="L10" s="16">
        <f>SUMIF(HHJ_2018_2019!$B$5:$B$266,$A10,HHJ_2018_2019!K$5:K$266)</f>
        <v>0</v>
      </c>
    </row>
    <row r="11" spans="1:13">
      <c r="A11" s="15" t="s">
        <v>112</v>
      </c>
      <c r="B11" s="15" t="s">
        <v>35</v>
      </c>
      <c r="C11" s="42">
        <v>4900</v>
      </c>
      <c r="D11" s="16">
        <v>2790</v>
      </c>
      <c r="E11" s="82">
        <v>4900</v>
      </c>
      <c r="F11" s="16">
        <v>3225</v>
      </c>
      <c r="G11" s="121">
        <f t="shared" si="0"/>
        <v>408.33</v>
      </c>
      <c r="H11" s="16">
        <f>SUMIF(HHJ_2018_2019!$B$5:$B$266,$A11,HHJ_2018_2019!I$5:I$266)</f>
        <v>180</v>
      </c>
      <c r="I11" s="121">
        <f t="shared" si="1"/>
        <v>816.67</v>
      </c>
      <c r="J11" s="16">
        <f>SUMIF(HHJ_2018_2019!$B$5:$B$266,$A11,HHJ_2018_2019!J$5:J$266)</f>
        <v>585</v>
      </c>
      <c r="K11" s="121">
        <f t="shared" si="2"/>
        <v>1225</v>
      </c>
      <c r="L11" s="16">
        <f>SUMIF(HHJ_2018_2019!$B$5:$B$266,$A11,HHJ_2018_2019!K$5:K$266)</f>
        <v>1035</v>
      </c>
    </row>
    <row r="12" spans="1:13">
      <c r="A12" s="15" t="s">
        <v>113</v>
      </c>
      <c r="B12" s="15" t="s">
        <v>36</v>
      </c>
      <c r="C12" s="42">
        <v>35000</v>
      </c>
      <c r="D12" s="16">
        <v>15500</v>
      </c>
      <c r="E12" s="82">
        <v>20000</v>
      </c>
      <c r="F12" s="16">
        <v>14465</v>
      </c>
      <c r="G12" s="121">
        <f t="shared" si="0"/>
        <v>1666.67</v>
      </c>
      <c r="H12" s="16">
        <f>SUMIF(HHJ_2018_2019!$B$5:$B$266,$A12,HHJ_2018_2019!I$5:I$266)</f>
        <v>950</v>
      </c>
      <c r="I12" s="121">
        <f t="shared" si="1"/>
        <v>3333.33</v>
      </c>
      <c r="J12" s="16">
        <f>SUMIF(HHJ_2018_2019!$B$5:$B$266,$A12,HHJ_2018_2019!J$5:J$266)</f>
        <v>2300</v>
      </c>
      <c r="K12" s="121">
        <f t="shared" si="2"/>
        <v>5000</v>
      </c>
      <c r="L12" s="16">
        <f>SUMIF(HHJ_2018_2019!$B$5:$B$266,$A12,HHJ_2018_2019!K$5:K$266)</f>
        <v>3320</v>
      </c>
    </row>
    <row r="13" spans="1:13">
      <c r="A13" s="57" t="s">
        <v>114</v>
      </c>
      <c r="B13" s="57" t="s">
        <v>85</v>
      </c>
      <c r="C13" s="58">
        <v>10000</v>
      </c>
      <c r="D13" s="109">
        <v>11692.5</v>
      </c>
      <c r="E13" s="82">
        <v>14000</v>
      </c>
      <c r="F13" s="16">
        <v>27968.75</v>
      </c>
      <c r="G13" s="121">
        <f t="shared" si="0"/>
        <v>1166.67</v>
      </c>
      <c r="H13" s="16">
        <f>SUMIF(HHJ_2018_2019!$B$5:$B$266,$A13,HHJ_2018_2019!I$5:I$266)</f>
        <v>20</v>
      </c>
      <c r="I13" s="121">
        <f t="shared" si="1"/>
        <v>2333.33</v>
      </c>
      <c r="J13" s="16">
        <f>SUMIF(HHJ_2018_2019!$B$5:$B$266,$A13,HHJ_2018_2019!J$5:J$266)</f>
        <v>30</v>
      </c>
      <c r="K13" s="121">
        <f t="shared" si="2"/>
        <v>3500</v>
      </c>
      <c r="L13" s="16">
        <f>SUMIF(HHJ_2018_2019!$B$5:$B$266,$A13,HHJ_2018_2019!K$5:K$266)</f>
        <v>30</v>
      </c>
    </row>
    <row r="14" spans="1:13">
      <c r="A14" s="15" t="s">
        <v>115</v>
      </c>
      <c r="B14" s="15" t="s">
        <v>37</v>
      </c>
      <c r="C14" s="42">
        <v>20000</v>
      </c>
      <c r="D14" s="16">
        <v>21150</v>
      </c>
      <c r="E14" s="82">
        <v>22000</v>
      </c>
      <c r="F14" s="16">
        <v>2510</v>
      </c>
      <c r="G14" s="121">
        <f t="shared" si="0"/>
        <v>1833.33</v>
      </c>
      <c r="H14" s="16">
        <f>SUMIF(HHJ_2018_2019!$B$5:$B$266,$A14,HHJ_2018_2019!I$5:I$266)</f>
        <v>75</v>
      </c>
      <c r="I14" s="121">
        <f t="shared" si="1"/>
        <v>3666.67</v>
      </c>
      <c r="J14" s="16">
        <f>SUMIF(HHJ_2018_2019!$B$5:$B$266,$A14,HHJ_2018_2019!J$5:J$266)</f>
        <v>1425</v>
      </c>
      <c r="K14" s="121">
        <f t="shared" si="2"/>
        <v>5500</v>
      </c>
      <c r="L14" s="16">
        <f>SUMIF(HHJ_2018_2019!$B$5:$B$266,$A14,HHJ_2018_2019!K$5:K$266)</f>
        <v>1800</v>
      </c>
    </row>
    <row r="15" spans="1:13">
      <c r="A15" s="15" t="s">
        <v>116</v>
      </c>
      <c r="B15" s="15" t="s">
        <v>38</v>
      </c>
      <c r="C15" s="42">
        <v>200</v>
      </c>
      <c r="D15" s="16">
        <v>0</v>
      </c>
      <c r="E15" s="82">
        <v>20</v>
      </c>
      <c r="F15" s="16">
        <v>0</v>
      </c>
      <c r="G15" s="121">
        <f t="shared" si="0"/>
        <v>1.67</v>
      </c>
      <c r="H15" s="16">
        <f>SUMIF(HHJ_2018_2019!$B$5:$B$266,$A15,HHJ_2018_2019!I$5:I$266)</f>
        <v>0</v>
      </c>
      <c r="I15" s="121">
        <f t="shared" si="1"/>
        <v>3.33</v>
      </c>
      <c r="J15" s="16">
        <f>SUMIF(HHJ_2018_2019!$B$5:$B$266,$A15,HHJ_2018_2019!J$5:J$266)</f>
        <v>0</v>
      </c>
      <c r="K15" s="121">
        <f t="shared" si="2"/>
        <v>5</v>
      </c>
      <c r="L15" s="16">
        <f>SUMIF(HHJ_2018_2019!$B$5:$B$266,$A15,HHJ_2018_2019!K$5:K$266)</f>
        <v>0</v>
      </c>
    </row>
    <row r="16" spans="1:13">
      <c r="A16" s="57" t="s">
        <v>117</v>
      </c>
      <c r="B16" s="57" t="s">
        <v>39</v>
      </c>
      <c r="C16" s="58">
        <v>9000</v>
      </c>
      <c r="D16" s="56">
        <v>4693</v>
      </c>
      <c r="E16" s="82">
        <v>7500</v>
      </c>
      <c r="F16" s="16">
        <v>9391.4699999999993</v>
      </c>
      <c r="G16" s="121">
        <f t="shared" si="0"/>
        <v>625</v>
      </c>
      <c r="H16" s="16">
        <f>SUMIF(HHJ_2018_2019!$B$5:$B$266,$A16,HHJ_2018_2019!I$5:I$266)</f>
        <v>615</v>
      </c>
      <c r="I16" s="121">
        <f t="shared" si="1"/>
        <v>1250</v>
      </c>
      <c r="J16" s="16">
        <f>SUMIF(HHJ_2018_2019!$B$5:$B$266,$A16,HHJ_2018_2019!J$5:J$266)</f>
        <v>1001</v>
      </c>
      <c r="K16" s="121">
        <f t="shared" si="2"/>
        <v>1875</v>
      </c>
      <c r="L16" s="16">
        <f>SUMIF(HHJ_2018_2019!$B$5:$B$266,$A16,HHJ_2018_2019!K$5:K$266)</f>
        <v>1736.47</v>
      </c>
    </row>
    <row r="17" spans="1:13">
      <c r="A17" s="17"/>
      <c r="B17" s="18" t="s">
        <v>0</v>
      </c>
      <c r="C17" s="20">
        <f t="shared" ref="C17:E17" si="3">SUM(C6:C16)</f>
        <v>108900</v>
      </c>
      <c r="D17" s="20">
        <f t="shared" si="3"/>
        <v>80492.510000000009</v>
      </c>
      <c r="E17" s="83">
        <f t="shared" si="3"/>
        <v>103120</v>
      </c>
      <c r="F17" s="20">
        <v>84553.02</v>
      </c>
      <c r="G17" s="83">
        <f t="shared" si="0"/>
        <v>8593.33</v>
      </c>
      <c r="H17" s="20">
        <f>SUM(H$6:H$16)</f>
        <v>4265</v>
      </c>
      <c r="I17" s="83">
        <f t="shared" si="1"/>
        <v>17186.669999999998</v>
      </c>
      <c r="J17" s="20">
        <f>SUM(J$6:J$16)</f>
        <v>9256</v>
      </c>
      <c r="K17" s="83">
        <f t="shared" si="2"/>
        <v>25780</v>
      </c>
      <c r="L17" s="20">
        <f>SUM(L$6:L$16)</f>
        <v>13161.47</v>
      </c>
    </row>
    <row r="18" spans="1:13">
      <c r="A18" s="15" t="s">
        <v>121</v>
      </c>
      <c r="B18" s="15" t="s">
        <v>40</v>
      </c>
      <c r="C18" s="42">
        <v>1452000</v>
      </c>
      <c r="D18" s="50">
        <v>1398207.32</v>
      </c>
      <c r="E18" s="82">
        <v>1380000</v>
      </c>
      <c r="F18" s="16">
        <v>1418827.56</v>
      </c>
      <c r="G18" s="121">
        <f t="shared" si="0"/>
        <v>115000</v>
      </c>
      <c r="H18" s="16">
        <f>SUMIF(HHJ_2018_2019!$B$5:$B$266,$A18,HHJ_2018_2019!I$5:I$266)</f>
        <v>300262.03000000003</v>
      </c>
      <c r="I18" s="121">
        <f t="shared" si="1"/>
        <v>230000</v>
      </c>
      <c r="J18" s="16">
        <f>SUMIF(HHJ_2018_2019!$B$5:$B$266,$A18,HHJ_2018_2019!J$5:J$266)</f>
        <v>579774.03</v>
      </c>
      <c r="K18" s="121">
        <f t="shared" si="2"/>
        <v>345000</v>
      </c>
      <c r="L18" s="16">
        <f>SUMIF(HHJ_2018_2019!$B$5:$B$266,$A18,HHJ_2018_2019!K$5:K$266)</f>
        <v>628367.34</v>
      </c>
    </row>
    <row r="19" spans="1:13">
      <c r="A19" s="15" t="s">
        <v>122</v>
      </c>
      <c r="B19" s="15" t="s">
        <v>41</v>
      </c>
      <c r="C19" s="42">
        <v>0</v>
      </c>
      <c r="D19" s="16">
        <v>0</v>
      </c>
      <c r="E19" s="82">
        <v>0</v>
      </c>
      <c r="F19" s="16">
        <v>0</v>
      </c>
      <c r="G19" s="121">
        <f t="shared" si="0"/>
        <v>0</v>
      </c>
      <c r="H19" s="16">
        <f>SUMIF(HHJ_2018_2019!$B$5:$B$266,$A19,HHJ_2018_2019!I$5:I$266)</f>
        <v>0</v>
      </c>
      <c r="I19" s="121">
        <f t="shared" si="1"/>
        <v>0</v>
      </c>
      <c r="J19" s="16">
        <f>SUMIF(HHJ_2018_2019!$B$5:$B$266,$A19,HHJ_2018_2019!J$5:J$266)</f>
        <v>0</v>
      </c>
      <c r="K19" s="121">
        <f t="shared" si="2"/>
        <v>0</v>
      </c>
      <c r="L19" s="16">
        <f>SUMIF(HHJ_2018_2019!$B$5:$B$266,$A19,HHJ_2018_2019!K$5:K$266)</f>
        <v>0</v>
      </c>
    </row>
    <row r="20" spans="1:13">
      <c r="A20" s="15" t="s">
        <v>123</v>
      </c>
      <c r="B20" s="15" t="s">
        <v>42</v>
      </c>
      <c r="C20" s="42">
        <v>220000</v>
      </c>
      <c r="D20" s="16">
        <v>0</v>
      </c>
      <c r="E20" s="82">
        <v>195000</v>
      </c>
      <c r="F20" s="16">
        <v>195000</v>
      </c>
      <c r="G20" s="121">
        <f t="shared" si="0"/>
        <v>16250</v>
      </c>
      <c r="H20" s="16">
        <f>SUMIF(HHJ_2018_2019!$B$5:$B$266,$A20,HHJ_2018_2019!I$5:I$266)</f>
        <v>0</v>
      </c>
      <c r="I20" s="121">
        <f t="shared" si="1"/>
        <v>32500</v>
      </c>
      <c r="J20" s="16">
        <f>SUMIF(HHJ_2018_2019!$B$5:$B$266,$A20,HHJ_2018_2019!J$5:J$266)</f>
        <v>0</v>
      </c>
      <c r="K20" s="121">
        <f t="shared" si="2"/>
        <v>48750</v>
      </c>
      <c r="L20" s="16">
        <f>SUMIF(HHJ_2018_2019!$B$5:$B$266,$A20,HHJ_2018_2019!K$5:K$266)</f>
        <v>0</v>
      </c>
    </row>
    <row r="21" spans="1:13">
      <c r="A21" s="15" t="s">
        <v>124</v>
      </c>
      <c r="B21" s="15" t="s">
        <v>43</v>
      </c>
      <c r="C21" s="42">
        <v>120000</v>
      </c>
      <c r="D21" s="16">
        <v>97680.16</v>
      </c>
      <c r="E21" s="82">
        <v>195840.71</v>
      </c>
      <c r="F21" s="16">
        <v>196054.06</v>
      </c>
      <c r="G21" s="121">
        <f t="shared" si="0"/>
        <v>16320.06</v>
      </c>
      <c r="H21" s="16">
        <f>SUMIF(HHJ_2018_2019!$B$5:$B$266,$A21,HHJ_2018_2019!I$5:I$266)</f>
        <v>154577.43</v>
      </c>
      <c r="I21" s="121">
        <f t="shared" si="1"/>
        <v>32640.12</v>
      </c>
      <c r="J21" s="16">
        <f>SUMIF(HHJ_2018_2019!$B$5:$B$266,$A21,HHJ_2018_2019!J$5:J$266)</f>
        <v>154577.43</v>
      </c>
      <c r="K21" s="121">
        <f t="shared" si="2"/>
        <v>48960.18</v>
      </c>
      <c r="L21" s="16">
        <f>SUMIF(HHJ_2018_2019!$B$5:$B$266,$A21,HHJ_2018_2019!K$5:K$266)</f>
        <v>154577.43</v>
      </c>
    </row>
    <row r="22" spans="1:13" s="113" customFormat="1">
      <c r="A22" s="111"/>
      <c r="B22" s="21" t="s">
        <v>1</v>
      </c>
      <c r="C22" s="19">
        <f t="shared" ref="C22:E22" si="4">SUM(C18:C21)</f>
        <v>1792000</v>
      </c>
      <c r="D22" s="19">
        <f t="shared" si="4"/>
        <v>1495887.48</v>
      </c>
      <c r="E22" s="93">
        <f t="shared" si="4"/>
        <v>1770840.71</v>
      </c>
      <c r="F22" s="129">
        <v>1809881.62</v>
      </c>
      <c r="G22" s="93">
        <f t="shared" si="0"/>
        <v>147570.06</v>
      </c>
      <c r="H22" s="129">
        <f>SUM(H$18:H$21)</f>
        <v>454839.46</v>
      </c>
      <c r="I22" s="93">
        <f t="shared" si="1"/>
        <v>295140.12</v>
      </c>
      <c r="J22" s="129">
        <f>SUM(J$18:J$21)</f>
        <v>734351.46</v>
      </c>
      <c r="K22" s="93">
        <f t="shared" si="2"/>
        <v>442710.18</v>
      </c>
      <c r="L22" s="129">
        <f>SUM(L$18:L$21)</f>
        <v>782944.77</v>
      </c>
      <c r="M22" s="112"/>
    </row>
    <row r="23" spans="1:13">
      <c r="A23" s="22"/>
      <c r="B23" s="23"/>
      <c r="C23" s="42"/>
      <c r="D23" s="24"/>
      <c r="E23" s="84"/>
      <c r="F23" s="24"/>
      <c r="G23" s="122"/>
      <c r="H23" s="24"/>
      <c r="I23" s="122"/>
      <c r="J23" s="24"/>
      <c r="K23" s="122"/>
      <c r="L23" s="24"/>
    </row>
    <row r="24" spans="1:13" s="113" customFormat="1">
      <c r="A24" s="111"/>
      <c r="B24" s="21" t="s">
        <v>8</v>
      </c>
      <c r="C24" s="25">
        <f t="shared" ref="C24:E24" si="5">C17+C22</f>
        <v>1900900</v>
      </c>
      <c r="D24" s="25">
        <f t="shared" si="5"/>
        <v>1576379.99</v>
      </c>
      <c r="E24" s="114">
        <f t="shared" si="5"/>
        <v>1873960.71</v>
      </c>
      <c r="F24" s="25">
        <v>1894434.6400000001</v>
      </c>
      <c r="G24" s="114">
        <f>ROUND($E24/12,2)</f>
        <v>156163.39000000001</v>
      </c>
      <c r="H24" s="25">
        <f>H$17+H$22</f>
        <v>459104.46</v>
      </c>
      <c r="I24" s="114">
        <f t="shared" si="1"/>
        <v>312326.78999999998</v>
      </c>
      <c r="J24" s="25">
        <f>J$17+J$22</f>
        <v>743607.46</v>
      </c>
      <c r="K24" s="114">
        <f t="shared" si="2"/>
        <v>468490.18</v>
      </c>
      <c r="L24" s="25">
        <f>L$17+L$22</f>
        <v>796106.23999999999</v>
      </c>
      <c r="M24" s="112"/>
    </row>
    <row r="25" spans="1:13">
      <c r="A25" s="26" t="s">
        <v>46</v>
      </c>
      <c r="B25" s="27"/>
      <c r="C25" s="33"/>
      <c r="D25" s="28"/>
      <c r="E25" s="85"/>
      <c r="F25" s="28"/>
      <c r="G25" s="123"/>
      <c r="H25" s="28"/>
      <c r="I25" s="123"/>
      <c r="J25" s="28"/>
      <c r="K25" s="123"/>
      <c r="L25" s="28"/>
    </row>
    <row r="26" spans="1:13">
      <c r="A26" s="29" t="s">
        <v>125</v>
      </c>
      <c r="B26" s="29" t="s">
        <v>86</v>
      </c>
      <c r="C26" s="59">
        <v>27300</v>
      </c>
      <c r="D26" s="30">
        <v>25725</v>
      </c>
      <c r="E26" s="77">
        <v>27300</v>
      </c>
      <c r="F26" s="94">
        <v>27305.83</v>
      </c>
      <c r="G26" s="124">
        <f t="shared" ref="G26:G46" si="6">ROUND($E26/12,2)</f>
        <v>2275</v>
      </c>
      <c r="H26" s="94">
        <f>SUMIF(HHJ_2018_2019!$B$5:$B$266,$A26,HHJ_2018_2019!I$5:I$266)</f>
        <v>2275</v>
      </c>
      <c r="I26" s="124">
        <f t="shared" si="1"/>
        <v>4550</v>
      </c>
      <c r="J26" s="94">
        <f>SUMIF(HHJ_2018_2019!$B$5:$B$266,$A26,HHJ_2018_2019!J$5:J$266)</f>
        <v>4550</v>
      </c>
      <c r="K26" s="124">
        <f t="shared" si="2"/>
        <v>6825</v>
      </c>
      <c r="L26" s="94">
        <f>SUMIF(HHJ_2018_2019!$B$5:$B$266,$A26,HHJ_2018_2019!K$5:K$266)</f>
        <v>6825</v>
      </c>
    </row>
    <row r="27" spans="1:13">
      <c r="A27" s="29" t="s">
        <v>126</v>
      </c>
      <c r="B27" s="29" t="s">
        <v>51</v>
      </c>
      <c r="C27" s="59">
        <v>35000</v>
      </c>
      <c r="D27" s="71">
        <v>37225</v>
      </c>
      <c r="E27" s="77">
        <v>40000</v>
      </c>
      <c r="F27" s="38">
        <v>42165.95</v>
      </c>
      <c r="G27" s="124">
        <f t="shared" si="6"/>
        <v>3333.33</v>
      </c>
      <c r="H27" s="38">
        <f>SUMIF(HHJ_2018_2019!$B$5:$B$266,$A27,HHJ_2018_2019!I$5:I$266)</f>
        <v>2465</v>
      </c>
      <c r="I27" s="124">
        <f t="shared" si="1"/>
        <v>6666.67</v>
      </c>
      <c r="J27" s="38">
        <f>SUMIF(HHJ_2018_2019!$B$5:$B$266,$A27,HHJ_2018_2019!J$5:J$266)</f>
        <v>6145</v>
      </c>
      <c r="K27" s="124">
        <f t="shared" si="2"/>
        <v>10000</v>
      </c>
      <c r="L27" s="38">
        <f>SUMIF(HHJ_2018_2019!$B$5:$B$266,$A27,HHJ_2018_2019!K$5:K$266)</f>
        <v>10710</v>
      </c>
    </row>
    <row r="28" spans="1:13">
      <c r="A28" s="29" t="s">
        <v>127</v>
      </c>
      <c r="B28" s="29" t="s">
        <v>52</v>
      </c>
      <c r="C28" s="59">
        <v>25000</v>
      </c>
      <c r="D28" s="71">
        <v>25050</v>
      </c>
      <c r="E28" s="77">
        <v>27000</v>
      </c>
      <c r="F28" s="38">
        <v>28310</v>
      </c>
      <c r="G28" s="124">
        <f t="shared" si="6"/>
        <v>2250</v>
      </c>
      <c r="H28" s="38">
        <f>SUMIF(HHJ_2018_2019!$B$5:$B$266,$A28,HHJ_2018_2019!I$5:I$266)</f>
        <v>1610</v>
      </c>
      <c r="I28" s="124">
        <f t="shared" si="1"/>
        <v>4500</v>
      </c>
      <c r="J28" s="38">
        <f>SUMIF(HHJ_2018_2019!$B$5:$B$266,$A28,HHJ_2018_2019!J$5:J$266)</f>
        <v>3870</v>
      </c>
      <c r="K28" s="124">
        <f t="shared" si="2"/>
        <v>6750</v>
      </c>
      <c r="L28" s="38">
        <f>SUMIF(HHJ_2018_2019!$B$5:$B$266,$A28,HHJ_2018_2019!K$5:K$266)</f>
        <v>6360</v>
      </c>
    </row>
    <row r="29" spans="1:13">
      <c r="A29" s="29" t="s">
        <v>128</v>
      </c>
      <c r="B29" s="29" t="s">
        <v>535</v>
      </c>
      <c r="C29" s="59">
        <v>5000</v>
      </c>
      <c r="D29" s="30">
        <v>2655</v>
      </c>
      <c r="E29" s="77">
        <v>4000</v>
      </c>
      <c r="F29" s="38">
        <v>1565</v>
      </c>
      <c r="G29" s="124">
        <f t="shared" si="6"/>
        <v>333.33</v>
      </c>
      <c r="H29" s="38">
        <f>SUMIF(HHJ_2018_2019!$B$5:$B$266,$A29,HHJ_2018_2019!I$5:I$266)</f>
        <v>40</v>
      </c>
      <c r="I29" s="124">
        <f t="shared" si="1"/>
        <v>666.67</v>
      </c>
      <c r="J29" s="38">
        <f>SUMIF(HHJ_2018_2019!$B$5:$B$266,$A29,HHJ_2018_2019!J$5:J$266)</f>
        <v>70</v>
      </c>
      <c r="K29" s="124">
        <f t="shared" si="2"/>
        <v>1000</v>
      </c>
      <c r="L29" s="38">
        <f>SUMIF(HHJ_2018_2019!$B$5:$B$266,$A29,HHJ_2018_2019!K$5:K$266)</f>
        <v>180</v>
      </c>
    </row>
    <row r="30" spans="1:13">
      <c r="A30" s="29" t="s">
        <v>129</v>
      </c>
      <c r="B30" s="29" t="s">
        <v>53</v>
      </c>
      <c r="C30" s="59">
        <v>35000</v>
      </c>
      <c r="D30" s="30">
        <v>13680</v>
      </c>
      <c r="E30" s="77">
        <v>15000</v>
      </c>
      <c r="F30" s="38">
        <v>13442.33</v>
      </c>
      <c r="G30" s="124">
        <f t="shared" si="6"/>
        <v>1250</v>
      </c>
      <c r="H30" s="38">
        <f>SUMIF(HHJ_2018_2019!$B$5:$B$266,$A30,HHJ_2018_2019!I$5:I$266)</f>
        <v>916</v>
      </c>
      <c r="I30" s="124">
        <f t="shared" si="1"/>
        <v>2500</v>
      </c>
      <c r="J30" s="38">
        <f>SUMIF(HHJ_2018_2019!$B$5:$B$266,$A30,HHJ_2018_2019!J$5:J$266)</f>
        <v>2926</v>
      </c>
      <c r="K30" s="124">
        <f t="shared" si="2"/>
        <v>3750</v>
      </c>
      <c r="L30" s="38">
        <f>SUMIF(HHJ_2018_2019!$B$5:$B$266,$A30,HHJ_2018_2019!K$5:K$266)</f>
        <v>4916</v>
      </c>
    </row>
    <row r="31" spans="1:13">
      <c r="A31" s="29" t="s">
        <v>130</v>
      </c>
      <c r="B31" s="29" t="s">
        <v>537</v>
      </c>
      <c r="C31" s="59">
        <v>250000</v>
      </c>
      <c r="D31" s="30">
        <v>190415.63</v>
      </c>
      <c r="E31" s="77">
        <v>210000</v>
      </c>
      <c r="F31" s="38">
        <v>192979.76</v>
      </c>
      <c r="G31" s="124">
        <f t="shared" si="6"/>
        <v>17500</v>
      </c>
      <c r="H31" s="38">
        <f>SUMIF(HHJ_2018_2019!$B$5:$B$266,$A31,HHJ_2018_2019!I$5:I$266)</f>
        <v>11452.509999999998</v>
      </c>
      <c r="I31" s="124">
        <f t="shared" si="1"/>
        <v>35000</v>
      </c>
      <c r="J31" s="38">
        <f>SUMIF(HHJ_2018_2019!$B$5:$B$266,$A31,HHJ_2018_2019!J$5:J$266)</f>
        <v>28689.339999999997</v>
      </c>
      <c r="K31" s="124">
        <f t="shared" si="2"/>
        <v>52500</v>
      </c>
      <c r="L31" s="38">
        <f>SUMIF(HHJ_2018_2019!$B$5:$B$266,$A31,HHJ_2018_2019!K$5:K$266)</f>
        <v>40831.46</v>
      </c>
    </row>
    <row r="32" spans="1:13">
      <c r="A32" s="29" t="s">
        <v>131</v>
      </c>
      <c r="B32" s="29" t="s">
        <v>539</v>
      </c>
      <c r="C32" s="59">
        <v>85000</v>
      </c>
      <c r="D32" s="71">
        <v>86273.91</v>
      </c>
      <c r="E32" s="77">
        <v>88000</v>
      </c>
      <c r="F32" s="38">
        <v>88569.24</v>
      </c>
      <c r="G32" s="124">
        <f t="shared" si="6"/>
        <v>7333.33</v>
      </c>
      <c r="H32" s="38">
        <f>SUMIF(HHJ_2018_2019!$B$5:$B$266,$A32,HHJ_2018_2019!I$5:I$266)</f>
        <v>7558.2</v>
      </c>
      <c r="I32" s="124">
        <f t="shared" si="1"/>
        <v>14666.67</v>
      </c>
      <c r="J32" s="38">
        <f>SUMIF(HHJ_2018_2019!$B$5:$B$266,$A32,HHJ_2018_2019!J$5:J$266)</f>
        <v>15234.119999999999</v>
      </c>
      <c r="K32" s="124">
        <f t="shared" si="2"/>
        <v>22000</v>
      </c>
      <c r="L32" s="38">
        <f>SUMIF(HHJ_2018_2019!$B$5:$B$266,$A32,HHJ_2018_2019!K$5:K$266)</f>
        <v>22686.42</v>
      </c>
    </row>
    <row r="33" spans="1:13">
      <c r="A33" s="29" t="s">
        <v>132</v>
      </c>
      <c r="B33" s="29" t="s">
        <v>541</v>
      </c>
      <c r="C33" s="59">
        <v>6500</v>
      </c>
      <c r="D33" s="30">
        <v>0</v>
      </c>
      <c r="E33" s="77">
        <v>0</v>
      </c>
      <c r="F33" s="94">
        <v>0</v>
      </c>
      <c r="G33" s="124">
        <f t="shared" si="6"/>
        <v>0</v>
      </c>
      <c r="H33" s="94">
        <f>SUMIF(HHJ_2018_2019!$B$5:$B$266,$A33,HHJ_2018_2019!I$5:I$266)</f>
        <v>0</v>
      </c>
      <c r="I33" s="124">
        <f t="shared" si="1"/>
        <v>0</v>
      </c>
      <c r="J33" s="94">
        <f>SUMIF(HHJ_2018_2019!$B$5:$B$266,$A33,HHJ_2018_2019!J$5:J$266)</f>
        <v>520.55999999999995</v>
      </c>
      <c r="K33" s="124">
        <f t="shared" si="2"/>
        <v>0</v>
      </c>
      <c r="L33" s="94">
        <f>SUMIF(HHJ_2018_2019!$B$5:$B$266,$A33,HHJ_2018_2019!K$5:K$266)</f>
        <v>954.36</v>
      </c>
    </row>
    <row r="34" spans="1:13">
      <c r="A34" s="31"/>
      <c r="B34" s="32" t="s">
        <v>2</v>
      </c>
      <c r="C34" s="33">
        <f t="shared" ref="C34:E34" si="7">SUM(C26:C33)</f>
        <v>468800</v>
      </c>
      <c r="D34" s="33">
        <f t="shared" si="7"/>
        <v>381024.54000000004</v>
      </c>
      <c r="E34" s="86">
        <f t="shared" si="7"/>
        <v>411300</v>
      </c>
      <c r="F34" s="33">
        <v>394338.11</v>
      </c>
      <c r="G34" s="86">
        <f t="shared" si="6"/>
        <v>34275</v>
      </c>
      <c r="H34" s="33">
        <f>SUM(H$26:H$33)</f>
        <v>26316.71</v>
      </c>
      <c r="I34" s="86"/>
      <c r="J34" s="33">
        <f>SUM(J$26:J$33)</f>
        <v>62005.01999999999</v>
      </c>
      <c r="K34" s="86"/>
      <c r="L34" s="33">
        <f>SUM(L$26:L$33)</f>
        <v>93463.239999999991</v>
      </c>
    </row>
    <row r="35" spans="1:13">
      <c r="A35" s="29" t="s">
        <v>159</v>
      </c>
      <c r="B35" s="29" t="s">
        <v>542</v>
      </c>
      <c r="C35" s="59">
        <v>6000</v>
      </c>
      <c r="D35" s="71">
        <v>6278.05</v>
      </c>
      <c r="E35" s="77">
        <v>8000</v>
      </c>
      <c r="F35" s="38">
        <v>5010.97</v>
      </c>
      <c r="G35" s="124">
        <f t="shared" si="6"/>
        <v>666.67</v>
      </c>
      <c r="H35" s="38">
        <f>SUMIF(HHJ_2018_2019!$B$5:$B$266,$A35,HHJ_2018_2019!I$5:I$266)</f>
        <v>272.02</v>
      </c>
      <c r="I35" s="124">
        <f t="shared" si="1"/>
        <v>1333.33</v>
      </c>
      <c r="J35" s="38">
        <f>SUMIF(HHJ_2018_2019!$B$5:$B$266,$A35,HHJ_2018_2019!J$5:J$266)</f>
        <v>449.32</v>
      </c>
      <c r="K35" s="124">
        <f t="shared" si="2"/>
        <v>2000</v>
      </c>
      <c r="L35" s="38">
        <f>SUMIF(HHJ_2018_2019!$B$5:$B$266,$A35,HHJ_2018_2019!K$5:K$266)</f>
        <v>539.57000000000005</v>
      </c>
    </row>
    <row r="36" spans="1:13">
      <c r="A36" s="29" t="s">
        <v>455</v>
      </c>
      <c r="B36" s="29" t="s">
        <v>65</v>
      </c>
      <c r="C36" s="59">
        <v>500</v>
      </c>
      <c r="D36" s="30">
        <v>441.7</v>
      </c>
      <c r="E36" s="77">
        <v>700</v>
      </c>
      <c r="F36" s="38">
        <v>517.85</v>
      </c>
      <c r="G36" s="124">
        <f t="shared" si="6"/>
        <v>58.33</v>
      </c>
      <c r="H36" s="38">
        <f>SUMIF(HHJ_2018_2019!$B$5:$B$266,$A36,HHJ_2018_2019!I$5:I$266)</f>
        <v>14.4</v>
      </c>
      <c r="I36" s="124">
        <f t="shared" si="1"/>
        <v>116.67</v>
      </c>
      <c r="J36" s="38">
        <f>SUMIF(HHJ_2018_2019!$B$5:$B$266,$A36,HHJ_2018_2019!J$5:J$266)</f>
        <v>262.64999999999998</v>
      </c>
      <c r="K36" s="124">
        <f t="shared" si="2"/>
        <v>175</v>
      </c>
      <c r="L36" s="38">
        <f>SUMIF(HHJ_2018_2019!$B$5:$B$266,$A36,HHJ_2018_2019!K$5:K$266)</f>
        <v>327.75</v>
      </c>
    </row>
    <row r="37" spans="1:13">
      <c r="A37" s="29" t="s">
        <v>456</v>
      </c>
      <c r="B37" s="29" t="s">
        <v>66</v>
      </c>
      <c r="C37" s="59">
        <v>500</v>
      </c>
      <c r="D37" s="30">
        <v>360.45</v>
      </c>
      <c r="E37" s="77">
        <v>700</v>
      </c>
      <c r="F37" s="38">
        <v>467.92</v>
      </c>
      <c r="G37" s="124">
        <f t="shared" si="6"/>
        <v>58.33</v>
      </c>
      <c r="H37" s="38">
        <f>SUMIF(HHJ_2018_2019!$B$5:$B$266,$A37,HHJ_2018_2019!I$5:I$266)</f>
        <v>0</v>
      </c>
      <c r="I37" s="124">
        <f t="shared" si="1"/>
        <v>116.67</v>
      </c>
      <c r="J37" s="38">
        <f>SUMIF(HHJ_2018_2019!$B$5:$B$266,$A37,HHJ_2018_2019!J$5:J$266)</f>
        <v>0</v>
      </c>
      <c r="K37" s="124">
        <f t="shared" si="2"/>
        <v>175</v>
      </c>
      <c r="L37" s="38">
        <f>SUMIF(HHJ_2018_2019!$B$5:$B$266,$A37,HHJ_2018_2019!K$5:K$266)</f>
        <v>9.49</v>
      </c>
    </row>
    <row r="38" spans="1:13">
      <c r="A38" s="29" t="s">
        <v>173</v>
      </c>
      <c r="B38" s="29" t="s">
        <v>67</v>
      </c>
      <c r="C38" s="59">
        <v>2000</v>
      </c>
      <c r="D38" s="30">
        <v>1565.03</v>
      </c>
      <c r="E38" s="77">
        <v>1500</v>
      </c>
      <c r="F38" s="38">
        <v>1594.74</v>
      </c>
      <c r="G38" s="124">
        <f t="shared" si="6"/>
        <v>125</v>
      </c>
      <c r="H38" s="38">
        <f>SUMIF(HHJ_2018_2019!$B$5:$B$266,$A38,HHJ_2018_2019!I$5:I$266)</f>
        <v>109.77999999999999</v>
      </c>
      <c r="I38" s="124">
        <f t="shared" si="1"/>
        <v>250</v>
      </c>
      <c r="J38" s="38">
        <f>SUMIF(HHJ_2018_2019!$B$5:$B$266,$A38,HHJ_2018_2019!J$5:J$266)</f>
        <v>262.38</v>
      </c>
      <c r="K38" s="124">
        <f t="shared" si="2"/>
        <v>375</v>
      </c>
      <c r="L38" s="38">
        <f>SUMIF(HHJ_2018_2019!$B$5:$B$266,$A38,HHJ_2018_2019!K$5:K$266)</f>
        <v>385.81000000000006</v>
      </c>
      <c r="M38" s="74"/>
    </row>
    <row r="39" spans="1:13">
      <c r="A39" s="29" t="s">
        <v>182</v>
      </c>
      <c r="B39" s="29" t="s">
        <v>545</v>
      </c>
      <c r="C39" s="59">
        <v>4000</v>
      </c>
      <c r="D39" s="30">
        <v>2510.4</v>
      </c>
      <c r="E39" s="77">
        <v>4000</v>
      </c>
      <c r="F39" s="38">
        <v>2911.25</v>
      </c>
      <c r="G39" s="124">
        <f t="shared" si="6"/>
        <v>333.33</v>
      </c>
      <c r="H39" s="38">
        <f>SUMIF(HHJ_2018_2019!$B$5:$B$266,$A39,HHJ_2018_2019!I$5:I$266)</f>
        <v>0</v>
      </c>
      <c r="I39" s="124">
        <f t="shared" si="1"/>
        <v>666.67</v>
      </c>
      <c r="J39" s="38">
        <f>SUMIF(HHJ_2018_2019!$B$5:$B$266,$A39,HHJ_2018_2019!J$5:J$266)</f>
        <v>43.97</v>
      </c>
      <c r="K39" s="124">
        <f t="shared" si="2"/>
        <v>1000</v>
      </c>
      <c r="L39" s="38">
        <f>SUMIF(HHJ_2018_2019!$B$5:$B$266,$A39,HHJ_2018_2019!K$5:K$266)</f>
        <v>43.97</v>
      </c>
    </row>
    <row r="40" spans="1:13">
      <c r="A40" s="29" t="s">
        <v>190</v>
      </c>
      <c r="B40" s="29" t="s">
        <v>547</v>
      </c>
      <c r="C40" s="59">
        <v>2000</v>
      </c>
      <c r="D40" s="30">
        <v>90.62</v>
      </c>
      <c r="E40" s="77">
        <v>1000</v>
      </c>
      <c r="F40" s="38">
        <v>204.3</v>
      </c>
      <c r="G40" s="124">
        <f t="shared" si="6"/>
        <v>83.33</v>
      </c>
      <c r="H40" s="38">
        <f>SUMIF(HHJ_2018_2019!$B$5:$B$266,$A40,HHJ_2018_2019!I$5:I$266)</f>
        <v>-56.72</v>
      </c>
      <c r="I40" s="124">
        <f t="shared" si="1"/>
        <v>166.67</v>
      </c>
      <c r="J40" s="38">
        <f>SUMIF(HHJ_2018_2019!$B$5:$B$266,$A40,HHJ_2018_2019!J$5:J$266)</f>
        <v>-56.72</v>
      </c>
      <c r="K40" s="124">
        <f t="shared" si="2"/>
        <v>250</v>
      </c>
      <c r="L40" s="38">
        <f>SUMIF(HHJ_2018_2019!$B$5:$B$266,$A40,HHJ_2018_2019!K$5:K$266)</f>
        <v>-56.72</v>
      </c>
    </row>
    <row r="41" spans="1:13">
      <c r="A41" s="29" t="s">
        <v>464</v>
      </c>
      <c r="B41" s="29" t="s">
        <v>548</v>
      </c>
      <c r="C41" s="59">
        <v>500</v>
      </c>
      <c r="D41" s="30">
        <v>0</v>
      </c>
      <c r="E41" s="77">
        <v>500</v>
      </c>
      <c r="F41" s="38">
        <v>1413.27</v>
      </c>
      <c r="G41" s="124">
        <f t="shared" si="6"/>
        <v>41.67</v>
      </c>
      <c r="H41" s="38">
        <f>SUMIF(HHJ_2018_2019!$B$5:$B$266,$A41,HHJ_2018_2019!I$5:I$266)</f>
        <v>0</v>
      </c>
      <c r="I41" s="124">
        <f t="shared" si="1"/>
        <v>83.33</v>
      </c>
      <c r="J41" s="38">
        <f>SUMIF(HHJ_2018_2019!$B$5:$B$266,$A41,HHJ_2018_2019!J$5:J$266)</f>
        <v>0</v>
      </c>
      <c r="K41" s="124">
        <f t="shared" si="2"/>
        <v>125</v>
      </c>
      <c r="L41" s="38">
        <f>SUMIF(HHJ_2018_2019!$B$5:$B$266,$A41,HHJ_2018_2019!K$5:K$266)</f>
        <v>0</v>
      </c>
    </row>
    <row r="42" spans="1:13">
      <c r="A42" s="29" t="s">
        <v>195</v>
      </c>
      <c r="B42" s="29" t="s">
        <v>550</v>
      </c>
      <c r="C42" s="59">
        <v>500</v>
      </c>
      <c r="D42" s="30">
        <v>467.53</v>
      </c>
      <c r="E42" s="77">
        <v>500</v>
      </c>
      <c r="F42" s="38">
        <v>467.53</v>
      </c>
      <c r="G42" s="124">
        <f t="shared" si="6"/>
        <v>41.67</v>
      </c>
      <c r="H42" s="38">
        <f>SUMIF(HHJ_2018_2019!$B$5:$B$266,$A42,HHJ_2018_2019!I$5:I$266)</f>
        <v>0</v>
      </c>
      <c r="I42" s="124">
        <f t="shared" si="1"/>
        <v>83.33</v>
      </c>
      <c r="J42" s="38">
        <f>SUMIF(HHJ_2018_2019!$B$5:$B$266,$A42,HHJ_2018_2019!J$5:J$266)</f>
        <v>0</v>
      </c>
      <c r="K42" s="124">
        <f t="shared" si="2"/>
        <v>125</v>
      </c>
      <c r="L42" s="38">
        <f>SUMIF(HHJ_2018_2019!$B$5:$B$266,$A42,HHJ_2018_2019!K$5:K$266)</f>
        <v>490.89</v>
      </c>
    </row>
    <row r="43" spans="1:13">
      <c r="A43" s="29" t="s">
        <v>201</v>
      </c>
      <c r="B43" s="29" t="s">
        <v>68</v>
      </c>
      <c r="C43" s="59">
        <v>3000</v>
      </c>
      <c r="D43" s="30">
        <v>930</v>
      </c>
      <c r="E43" s="77">
        <v>3000</v>
      </c>
      <c r="F43" s="38">
        <v>1822.99</v>
      </c>
      <c r="G43" s="124">
        <f t="shared" si="6"/>
        <v>250</v>
      </c>
      <c r="H43" s="38">
        <f>SUMIF(HHJ_2018_2019!$B$5:$B$266,$A43,HHJ_2018_2019!I$5:I$266)</f>
        <v>85</v>
      </c>
      <c r="I43" s="124">
        <f t="shared" si="1"/>
        <v>500</v>
      </c>
      <c r="J43" s="38">
        <f>SUMIF(HHJ_2018_2019!$B$5:$B$266,$A43,HHJ_2018_2019!J$5:J$266)</f>
        <v>85</v>
      </c>
      <c r="K43" s="124">
        <f t="shared" si="2"/>
        <v>750</v>
      </c>
      <c r="L43" s="38">
        <f>SUMIF(HHJ_2018_2019!$B$5:$B$266,$A43,HHJ_2018_2019!K$5:K$266)</f>
        <v>85</v>
      </c>
    </row>
    <row r="44" spans="1:13">
      <c r="A44" s="29" t="s">
        <v>209</v>
      </c>
      <c r="B44" s="29" t="s">
        <v>552</v>
      </c>
      <c r="C44" s="59">
        <v>20000</v>
      </c>
      <c r="D44" s="30">
        <v>12818.62</v>
      </c>
      <c r="E44" s="77">
        <v>20000</v>
      </c>
      <c r="F44" s="38">
        <v>15201.5</v>
      </c>
      <c r="G44" s="124">
        <f t="shared" si="6"/>
        <v>1666.67</v>
      </c>
      <c r="H44" s="38">
        <f>SUMIF(HHJ_2018_2019!$B$5:$B$266,$A44,HHJ_2018_2019!I$5:I$266)</f>
        <v>-575.5</v>
      </c>
      <c r="I44" s="124">
        <f t="shared" si="1"/>
        <v>3333.33</v>
      </c>
      <c r="J44" s="38">
        <f>SUMIF(HHJ_2018_2019!$B$5:$B$266,$A44,HHJ_2018_2019!J$5:J$266)</f>
        <v>-575.5</v>
      </c>
      <c r="K44" s="124">
        <f t="shared" si="2"/>
        <v>5000</v>
      </c>
      <c r="L44" s="38">
        <f>SUMIF(HHJ_2018_2019!$B$5:$B$266,$A44,HHJ_2018_2019!K$5:K$266)</f>
        <v>-575.5</v>
      </c>
    </row>
    <row r="45" spans="1:13">
      <c r="A45" s="29" t="s">
        <v>210</v>
      </c>
      <c r="B45" s="29" t="s">
        <v>553</v>
      </c>
      <c r="C45" s="59">
        <v>4000</v>
      </c>
      <c r="D45" s="71">
        <v>4843.3</v>
      </c>
      <c r="E45" s="77">
        <v>4000</v>
      </c>
      <c r="F45" s="38">
        <v>6791.33</v>
      </c>
      <c r="G45" s="124">
        <f t="shared" si="6"/>
        <v>333.33</v>
      </c>
      <c r="H45" s="38">
        <f>SUMIF(HHJ_2018_2019!$B$5:$B$266,$A45,HHJ_2018_2019!I$5:I$266)</f>
        <v>0</v>
      </c>
      <c r="I45" s="124">
        <f t="shared" si="1"/>
        <v>666.67</v>
      </c>
      <c r="J45" s="38">
        <f>SUMIF(HHJ_2018_2019!$B$5:$B$266,$A45,HHJ_2018_2019!J$5:J$266)</f>
        <v>262.99</v>
      </c>
      <c r="K45" s="124">
        <f t="shared" si="2"/>
        <v>1000</v>
      </c>
      <c r="L45" s="38">
        <f>SUMIF(HHJ_2018_2019!$B$5:$B$266,$A45,HHJ_2018_2019!K$5:K$266)</f>
        <v>556.91999999999996</v>
      </c>
    </row>
    <row r="46" spans="1:13">
      <c r="A46" s="29" t="s">
        <v>215</v>
      </c>
      <c r="B46" s="29" t="s">
        <v>555</v>
      </c>
      <c r="C46" s="59">
        <v>500</v>
      </c>
      <c r="D46" s="71">
        <v>512.35</v>
      </c>
      <c r="E46" s="77">
        <v>1000</v>
      </c>
      <c r="F46" s="38">
        <v>56</v>
      </c>
      <c r="G46" s="124">
        <f t="shared" si="6"/>
        <v>83.33</v>
      </c>
      <c r="H46" s="38">
        <f>SUMIF(HHJ_2018_2019!$B$5:$B$266,$A46,HHJ_2018_2019!I$5:I$266)</f>
        <v>80</v>
      </c>
      <c r="I46" s="124">
        <f t="shared" si="1"/>
        <v>166.67</v>
      </c>
      <c r="J46" s="38">
        <f>SUMIF(HHJ_2018_2019!$B$5:$B$266,$A46,HHJ_2018_2019!J$5:J$266)</f>
        <v>0</v>
      </c>
      <c r="K46" s="124">
        <f t="shared" si="2"/>
        <v>250</v>
      </c>
      <c r="L46" s="38">
        <f>SUMIF(HHJ_2018_2019!$B$5:$B$266,$A46,HHJ_2018_2019!K$5:K$266)</f>
        <v>0</v>
      </c>
    </row>
    <row r="47" spans="1:13">
      <c r="A47" s="108" t="s">
        <v>556</v>
      </c>
      <c r="B47" s="108" t="s">
        <v>87</v>
      </c>
      <c r="C47" s="60"/>
      <c r="D47" s="34"/>
      <c r="E47" s="87"/>
      <c r="F47" s="34"/>
      <c r="G47" s="125"/>
      <c r="H47" s="34"/>
      <c r="I47" s="125"/>
      <c r="J47" s="34"/>
      <c r="K47" s="125"/>
      <c r="L47" s="34"/>
    </row>
    <row r="48" spans="1:13">
      <c r="A48" s="29" t="s">
        <v>88</v>
      </c>
      <c r="B48" s="29" t="s">
        <v>557</v>
      </c>
      <c r="C48" s="59">
        <v>110000</v>
      </c>
      <c r="D48" s="30">
        <v>81533.91</v>
      </c>
      <c r="E48" s="77">
        <v>90220</v>
      </c>
      <c r="F48" s="38">
        <v>98429.759999999995</v>
      </c>
      <c r="G48" s="124">
        <f t="shared" ref="G48:G49" si="8">ROUND($E48/12,2)</f>
        <v>7518.33</v>
      </c>
      <c r="H48" s="38">
        <f>SUMIF(HHJ_2018_2019!$B$5:$B$266,$A48,HHJ_2018_2019!I$5:I$266)</f>
        <v>6552.75</v>
      </c>
      <c r="I48" s="124">
        <f t="shared" si="1"/>
        <v>15036.67</v>
      </c>
      <c r="J48" s="38">
        <f>SUMIF(HHJ_2018_2019!$B$5:$B$266,$A48,HHJ_2018_2019!J$5:J$266)</f>
        <v>13598.74</v>
      </c>
      <c r="K48" s="124">
        <f t="shared" si="2"/>
        <v>22555</v>
      </c>
      <c r="L48" s="38">
        <f>SUMIF(HHJ_2018_2019!$B$5:$B$266,$A48,HHJ_2018_2019!K$5:K$266)</f>
        <v>24573</v>
      </c>
    </row>
    <row r="49" spans="1:13">
      <c r="A49" s="29" t="s">
        <v>89</v>
      </c>
      <c r="B49" s="29" t="s">
        <v>558</v>
      </c>
      <c r="C49" s="59">
        <v>5000</v>
      </c>
      <c r="D49" s="30">
        <v>1696</v>
      </c>
      <c r="E49" s="77">
        <v>3500</v>
      </c>
      <c r="F49" s="38">
        <v>1337.5</v>
      </c>
      <c r="G49" s="124">
        <f t="shared" si="8"/>
        <v>291.67</v>
      </c>
      <c r="H49" s="38">
        <f>SUMIF(HHJ_2018_2019!$B$5:$B$266,$A49,HHJ_2018_2019!I$5:I$266)</f>
        <v>208</v>
      </c>
      <c r="I49" s="124">
        <f t="shared" si="1"/>
        <v>583.33000000000004</v>
      </c>
      <c r="J49" s="38">
        <f>SUMIF(HHJ_2018_2019!$B$5:$B$266,$A49,HHJ_2018_2019!J$5:J$266)</f>
        <v>289.95</v>
      </c>
      <c r="K49" s="124">
        <f t="shared" si="2"/>
        <v>875</v>
      </c>
      <c r="L49" s="38">
        <f>SUMIF(HHJ_2018_2019!$B$5:$B$266,$A49,HHJ_2018_2019!K$5:K$266)</f>
        <v>449.95</v>
      </c>
    </row>
    <row r="50" spans="1:13">
      <c r="A50" s="108" t="s">
        <v>559</v>
      </c>
      <c r="B50" s="108" t="s">
        <v>560</v>
      </c>
      <c r="C50" s="60"/>
      <c r="D50" s="34"/>
      <c r="E50" s="87"/>
      <c r="F50" s="34"/>
      <c r="G50" s="125"/>
      <c r="H50" s="34"/>
      <c r="I50" s="125"/>
      <c r="J50" s="34"/>
      <c r="K50" s="125"/>
      <c r="L50" s="34"/>
    </row>
    <row r="51" spans="1:13">
      <c r="A51" s="29" t="s">
        <v>90</v>
      </c>
      <c r="B51" s="29" t="s">
        <v>561</v>
      </c>
      <c r="C51" s="59">
        <v>60000</v>
      </c>
      <c r="D51" s="30">
        <v>20960.22</v>
      </c>
      <c r="E51" s="77">
        <v>30000</v>
      </c>
      <c r="F51" s="38">
        <v>19035.669999999998</v>
      </c>
      <c r="G51" s="124">
        <f t="shared" ref="G51:G52" si="9">ROUND($E51/12,2)</f>
        <v>2500</v>
      </c>
      <c r="H51" s="38">
        <f>SUMIF(HHJ_2018_2019!$B$5:$B$266,$A51,HHJ_2018_2019!I$5:I$266)</f>
        <v>1852.29</v>
      </c>
      <c r="I51" s="124">
        <f t="shared" si="1"/>
        <v>5000</v>
      </c>
      <c r="J51" s="38">
        <f>SUMIF(HHJ_2018_2019!$B$5:$B$266,$A51,HHJ_2018_2019!J$5:J$266)</f>
        <v>5036.6400000000003</v>
      </c>
      <c r="K51" s="124">
        <f t="shared" si="2"/>
        <v>7500</v>
      </c>
      <c r="L51" s="38">
        <f>SUMIF(HHJ_2018_2019!$B$5:$B$266,$A51,HHJ_2018_2019!K$5:K$266)</f>
        <v>8596.85</v>
      </c>
    </row>
    <row r="52" spans="1:13">
      <c r="A52" s="29" t="s">
        <v>91</v>
      </c>
      <c r="B52" s="29" t="s">
        <v>562</v>
      </c>
      <c r="C52" s="59">
        <v>3000</v>
      </c>
      <c r="D52" s="30">
        <v>1233</v>
      </c>
      <c r="E52" s="77">
        <v>2000</v>
      </c>
      <c r="F52" s="38">
        <v>560</v>
      </c>
      <c r="G52" s="124">
        <f t="shared" si="9"/>
        <v>166.67</v>
      </c>
      <c r="H52" s="38">
        <f>SUMIF(HHJ_2018_2019!$B$5:$B$266,$A52,HHJ_2018_2019!I$5:I$266)</f>
        <v>0</v>
      </c>
      <c r="I52" s="124">
        <f t="shared" si="1"/>
        <v>333.33</v>
      </c>
      <c r="J52" s="38">
        <f>SUMIF(HHJ_2018_2019!$B$5:$B$266,$A52,HHJ_2018_2019!J$5:J$266)</f>
        <v>80</v>
      </c>
      <c r="K52" s="124">
        <f t="shared" si="2"/>
        <v>500</v>
      </c>
      <c r="L52" s="38">
        <f>SUMIF(HHJ_2018_2019!$B$5:$B$266,$A52,HHJ_2018_2019!K$5:K$266)</f>
        <v>80</v>
      </c>
    </row>
    <row r="53" spans="1:13">
      <c r="A53" s="108" t="s">
        <v>563</v>
      </c>
      <c r="B53" s="108" t="s">
        <v>564</v>
      </c>
      <c r="C53" s="60"/>
      <c r="D53" s="34"/>
      <c r="E53" s="87"/>
      <c r="F53" s="34"/>
      <c r="G53" s="125"/>
      <c r="H53" s="34"/>
      <c r="I53" s="125"/>
      <c r="J53" s="34"/>
      <c r="K53" s="125"/>
      <c r="L53" s="34"/>
    </row>
    <row r="54" spans="1:13">
      <c r="A54" s="29" t="s">
        <v>92</v>
      </c>
      <c r="B54" s="29" t="s">
        <v>565</v>
      </c>
      <c r="C54" s="59">
        <v>6000</v>
      </c>
      <c r="D54" s="71">
        <v>6721.76</v>
      </c>
      <c r="E54" s="77">
        <v>8000</v>
      </c>
      <c r="F54" s="38">
        <v>2350.7800000000002</v>
      </c>
      <c r="G54" s="124">
        <f t="shared" ref="G54:G60" si="10">ROUND($E54/12,2)</f>
        <v>666.67</v>
      </c>
      <c r="H54" s="38">
        <f>SUMIF(HHJ_2018_2019!$B$5:$B$266,$A54,HHJ_2018_2019!I$5:I$266)</f>
        <v>205.57</v>
      </c>
      <c r="I54" s="124">
        <f t="shared" si="1"/>
        <v>1333.33</v>
      </c>
      <c r="J54" s="38">
        <f>SUMIF(HHJ_2018_2019!$B$5:$B$266,$A54,HHJ_2018_2019!J$5:J$266)</f>
        <v>206.83</v>
      </c>
      <c r="K54" s="124">
        <f t="shared" si="2"/>
        <v>2000</v>
      </c>
      <c r="L54" s="38">
        <f>SUMIF(HHJ_2018_2019!$B$5:$B$266,$A54,HHJ_2018_2019!K$5:K$266)</f>
        <v>561.73</v>
      </c>
    </row>
    <row r="55" spans="1:13">
      <c r="A55" s="29" t="s">
        <v>93</v>
      </c>
      <c r="B55" s="29" t="s">
        <v>566</v>
      </c>
      <c r="C55" s="59">
        <v>2000</v>
      </c>
      <c r="D55" s="30">
        <v>0</v>
      </c>
      <c r="E55" s="77">
        <v>300</v>
      </c>
      <c r="F55" s="38">
        <v>27.5</v>
      </c>
      <c r="G55" s="124">
        <f t="shared" si="10"/>
        <v>25</v>
      </c>
      <c r="H55" s="38">
        <f>SUMIF(HHJ_2018_2019!$B$5:$B$266,$A55,HHJ_2018_2019!I$5:I$266)</f>
        <v>0</v>
      </c>
      <c r="I55" s="124">
        <f t="shared" si="1"/>
        <v>50</v>
      </c>
      <c r="J55" s="38">
        <f>SUMIF(HHJ_2018_2019!$B$5:$B$266,$A55,HHJ_2018_2019!J$5:J$266)</f>
        <v>0</v>
      </c>
      <c r="K55" s="124">
        <f t="shared" si="2"/>
        <v>75</v>
      </c>
      <c r="L55" s="38">
        <f>SUMIF(HHJ_2018_2019!$B$5:$B$266,$A55,HHJ_2018_2019!K$5:K$266)</f>
        <v>0</v>
      </c>
    </row>
    <row r="56" spans="1:13">
      <c r="A56" s="29" t="s">
        <v>253</v>
      </c>
      <c r="B56" s="29" t="s">
        <v>568</v>
      </c>
      <c r="C56" s="59">
        <v>500</v>
      </c>
      <c r="D56" s="71">
        <v>758.64</v>
      </c>
      <c r="E56" s="77">
        <v>500</v>
      </c>
      <c r="F56" s="38">
        <v>988.85</v>
      </c>
      <c r="G56" s="124">
        <f t="shared" si="10"/>
        <v>41.67</v>
      </c>
      <c r="H56" s="38">
        <f>SUMIF(HHJ_2018_2019!$B$5:$B$266,$A56,HHJ_2018_2019!I$5:I$266)</f>
        <v>0</v>
      </c>
      <c r="I56" s="124">
        <f t="shared" si="1"/>
        <v>83.33</v>
      </c>
      <c r="J56" s="38">
        <f>SUMIF(HHJ_2018_2019!$B$5:$B$266,$A56,HHJ_2018_2019!J$5:J$266)</f>
        <v>154.4</v>
      </c>
      <c r="K56" s="124">
        <f t="shared" si="2"/>
        <v>125</v>
      </c>
      <c r="L56" s="38">
        <f>SUMIF(HHJ_2018_2019!$B$5:$B$266,$A56,HHJ_2018_2019!K$5:K$266)</f>
        <v>154.4</v>
      </c>
      <c r="M56" s="74"/>
    </row>
    <row r="57" spans="1:13">
      <c r="A57" s="29" t="s">
        <v>260</v>
      </c>
      <c r="B57" s="29" t="s">
        <v>570</v>
      </c>
      <c r="C57" s="59">
        <v>15000</v>
      </c>
      <c r="D57" s="71">
        <v>17669.96</v>
      </c>
      <c r="E57" s="77">
        <v>20000</v>
      </c>
      <c r="F57" s="38">
        <v>14582.43</v>
      </c>
      <c r="G57" s="124">
        <f t="shared" si="10"/>
        <v>1666.67</v>
      </c>
      <c r="H57" s="38">
        <f>SUMIF(HHJ_2018_2019!$B$5:$B$266,$A57,HHJ_2018_2019!I$5:I$266)</f>
        <v>1649.8</v>
      </c>
      <c r="I57" s="124">
        <f t="shared" si="1"/>
        <v>3333.33</v>
      </c>
      <c r="J57" s="38">
        <f>SUMIF(HHJ_2018_2019!$B$5:$B$266,$A57,HHJ_2018_2019!J$5:J$266)</f>
        <v>1892.75</v>
      </c>
      <c r="K57" s="124">
        <f t="shared" si="2"/>
        <v>5000</v>
      </c>
      <c r="L57" s="38">
        <f>SUMIF(HHJ_2018_2019!$B$5:$B$266,$A57,HHJ_2018_2019!K$5:K$266)</f>
        <v>4095.22</v>
      </c>
    </row>
    <row r="58" spans="1:13">
      <c r="A58" s="29" t="s">
        <v>268</v>
      </c>
      <c r="B58" s="29" t="s">
        <v>572</v>
      </c>
      <c r="C58" s="59">
        <v>320000</v>
      </c>
      <c r="D58" s="71">
        <v>341436.13</v>
      </c>
      <c r="E58" s="77">
        <v>330000</v>
      </c>
      <c r="F58" s="38">
        <v>319363.3</v>
      </c>
      <c r="G58" s="124">
        <f t="shared" si="10"/>
        <v>27500</v>
      </c>
      <c r="H58" s="38">
        <f>SUMIF(HHJ_2018_2019!$B$5:$B$266,$A58,HHJ_2018_2019!I$5:I$266)</f>
        <v>0</v>
      </c>
      <c r="I58" s="124">
        <f t="shared" si="1"/>
        <v>55000</v>
      </c>
      <c r="J58" s="38">
        <f>SUMIF(HHJ_2018_2019!$B$5:$B$266,$A58,HHJ_2018_2019!J$5:J$266)</f>
        <v>0</v>
      </c>
      <c r="K58" s="124">
        <f t="shared" si="2"/>
        <v>82500</v>
      </c>
      <c r="L58" s="38">
        <f>SUMIF(HHJ_2018_2019!$B$5:$B$266,$A58,HHJ_2018_2019!K$5:K$266)</f>
        <v>0</v>
      </c>
    </row>
    <row r="59" spans="1:13">
      <c r="A59" s="29" t="s">
        <v>285</v>
      </c>
      <c r="B59" s="29" t="s">
        <v>574</v>
      </c>
      <c r="C59" s="59">
        <v>5000</v>
      </c>
      <c r="D59" s="30">
        <v>1001.76</v>
      </c>
      <c r="E59" s="77">
        <v>1500</v>
      </c>
      <c r="F59" s="38">
        <v>1247.5</v>
      </c>
      <c r="G59" s="124">
        <f t="shared" si="10"/>
        <v>125</v>
      </c>
      <c r="H59" s="38">
        <f>SUMIF(HHJ_2018_2019!$B$5:$B$266,$A59,HHJ_2018_2019!I$5:I$266)</f>
        <v>0</v>
      </c>
      <c r="I59" s="124">
        <f t="shared" si="1"/>
        <v>250</v>
      </c>
      <c r="J59" s="38">
        <f>SUMIF(HHJ_2018_2019!$B$5:$B$266,$A59,HHJ_2018_2019!J$5:J$266)</f>
        <v>0</v>
      </c>
      <c r="K59" s="124">
        <f t="shared" si="2"/>
        <v>375</v>
      </c>
      <c r="L59" s="38">
        <f>SUMIF(HHJ_2018_2019!$B$5:$B$266,$A59,HHJ_2018_2019!K$5:K$266)</f>
        <v>0</v>
      </c>
    </row>
    <row r="60" spans="1:13">
      <c r="A60" s="29" t="s">
        <v>460</v>
      </c>
      <c r="B60" s="29" t="s">
        <v>461</v>
      </c>
      <c r="C60" s="59">
        <v>8000</v>
      </c>
      <c r="D60" s="30">
        <v>6911.67</v>
      </c>
      <c r="E60" s="77">
        <v>8000</v>
      </c>
      <c r="F60" s="38">
        <v>3182.38</v>
      </c>
      <c r="G60" s="124">
        <f t="shared" si="10"/>
        <v>666.67</v>
      </c>
      <c r="H60" s="38">
        <f>SUMIF(HHJ_2018_2019!$B$5:$B$266,$A60,HHJ_2018_2019!I$5:I$266)</f>
        <v>0</v>
      </c>
      <c r="I60" s="124">
        <f t="shared" si="1"/>
        <v>1333.33</v>
      </c>
      <c r="J60" s="38">
        <f>SUMIF(HHJ_2018_2019!$B$5:$B$266,$A60,HHJ_2018_2019!J$5:J$266)</f>
        <v>0</v>
      </c>
      <c r="K60" s="124">
        <f t="shared" si="2"/>
        <v>2000</v>
      </c>
      <c r="L60" s="38">
        <f>SUMIF(HHJ_2018_2019!$B$5:$B$266,$A60,HHJ_2018_2019!K$5:K$266)</f>
        <v>10.119999999999999</v>
      </c>
    </row>
    <row r="61" spans="1:13">
      <c r="A61" s="108" t="s">
        <v>575</v>
      </c>
      <c r="B61" s="108" t="s">
        <v>64</v>
      </c>
      <c r="C61" s="60"/>
      <c r="D61" s="34"/>
      <c r="E61" s="87"/>
      <c r="F61" s="34"/>
      <c r="G61" s="125"/>
      <c r="H61" s="34"/>
      <c r="I61" s="125"/>
      <c r="J61" s="34"/>
      <c r="K61" s="125"/>
      <c r="L61" s="34"/>
    </row>
    <row r="62" spans="1:13">
      <c r="A62" s="29" t="s">
        <v>295</v>
      </c>
      <c r="B62" s="29" t="s">
        <v>577</v>
      </c>
      <c r="C62" s="59">
        <v>5000</v>
      </c>
      <c r="D62" s="30">
        <v>0</v>
      </c>
      <c r="E62" s="77">
        <v>5000</v>
      </c>
      <c r="F62" s="38">
        <v>11263.33</v>
      </c>
      <c r="G62" s="124">
        <f t="shared" ref="G62:G66" si="11">ROUND($E62/12,2)</f>
        <v>416.67</v>
      </c>
      <c r="H62" s="38">
        <f>SUMIF(HHJ_2018_2019!$B$5:$B$266,$A62,HHJ_2018_2019!I$5:I$266)</f>
        <v>260</v>
      </c>
      <c r="I62" s="124">
        <f t="shared" si="1"/>
        <v>833.33</v>
      </c>
      <c r="J62" s="38">
        <f>SUMIF(HHJ_2018_2019!$B$5:$B$266,$A62,HHJ_2018_2019!J$5:J$266)</f>
        <v>285</v>
      </c>
      <c r="K62" s="124">
        <f t="shared" si="2"/>
        <v>1250</v>
      </c>
      <c r="L62" s="38">
        <f>SUMIF(HHJ_2018_2019!$B$5:$B$266,$A62,HHJ_2018_2019!K$5:K$266)</f>
        <v>415</v>
      </c>
    </row>
    <row r="63" spans="1:13">
      <c r="A63" s="29" t="s">
        <v>301</v>
      </c>
      <c r="B63" s="29" t="s">
        <v>579</v>
      </c>
      <c r="C63" s="59">
        <v>5000</v>
      </c>
      <c r="D63" s="30">
        <v>0</v>
      </c>
      <c r="E63" s="77">
        <v>5000</v>
      </c>
      <c r="F63" s="38">
        <v>14010.15</v>
      </c>
      <c r="G63" s="124">
        <f t="shared" si="11"/>
        <v>416.67</v>
      </c>
      <c r="H63" s="38">
        <f>SUMIF(HHJ_2018_2019!$B$5:$B$266,$A63,HHJ_2018_2019!I$5:I$266)</f>
        <v>637.91000000000008</v>
      </c>
      <c r="I63" s="124">
        <f t="shared" si="1"/>
        <v>833.33</v>
      </c>
      <c r="J63" s="38">
        <f>SUMIF(HHJ_2018_2019!$B$5:$B$266,$A63,HHJ_2018_2019!J$5:J$266)</f>
        <v>1184.6400000000001</v>
      </c>
      <c r="K63" s="124">
        <f t="shared" si="2"/>
        <v>1250</v>
      </c>
      <c r="L63" s="38">
        <f>SUMIF(HHJ_2018_2019!$B$5:$B$266,$A63,HHJ_2018_2019!K$5:K$266)</f>
        <v>1363.77</v>
      </c>
    </row>
    <row r="64" spans="1:13">
      <c r="A64" s="29" t="s">
        <v>637</v>
      </c>
      <c r="B64" s="29" t="s">
        <v>580</v>
      </c>
      <c r="C64" s="59">
        <v>1000</v>
      </c>
      <c r="D64" s="30">
        <v>0</v>
      </c>
      <c r="E64" s="77">
        <v>1000</v>
      </c>
      <c r="F64" s="38">
        <v>0</v>
      </c>
      <c r="G64" s="124">
        <f t="shared" si="11"/>
        <v>83.33</v>
      </c>
      <c r="H64" s="38">
        <f>SUMIF(HHJ_2018_2019!$B$5:$B$266,$A64,HHJ_2018_2019!I$5:I$266)</f>
        <v>0</v>
      </c>
      <c r="I64" s="124">
        <f t="shared" si="1"/>
        <v>166.67</v>
      </c>
      <c r="J64" s="38">
        <f>SUMIF(HHJ_2018_2019!$B$5:$B$266,$A64,HHJ_2018_2019!J$5:J$266)</f>
        <v>0</v>
      </c>
      <c r="K64" s="124">
        <f t="shared" si="2"/>
        <v>250</v>
      </c>
      <c r="L64" s="38">
        <f>SUMIF(HHJ_2018_2019!$B$5:$B$266,$A64,HHJ_2018_2019!K$5:K$266)</f>
        <v>0</v>
      </c>
    </row>
    <row r="65" spans="1:13">
      <c r="A65" s="29" t="s">
        <v>638</v>
      </c>
      <c r="B65" s="29" t="s">
        <v>581</v>
      </c>
      <c r="C65" s="59">
        <v>2000</v>
      </c>
      <c r="D65" s="30">
        <v>0</v>
      </c>
      <c r="E65" s="77">
        <v>2000</v>
      </c>
      <c r="F65" s="38">
        <v>2072.4699999999998</v>
      </c>
      <c r="G65" s="124">
        <f t="shared" si="11"/>
        <v>166.67</v>
      </c>
      <c r="H65" s="38">
        <f>SUMIF(HHJ_2018_2019!$B$5:$B$266,$A65,HHJ_2018_2019!I$5:I$266)</f>
        <v>0</v>
      </c>
      <c r="I65" s="124">
        <f t="shared" si="1"/>
        <v>333.33</v>
      </c>
      <c r="J65" s="38">
        <f>SUMIF(HHJ_2018_2019!$B$5:$B$266,$A65,HHJ_2018_2019!J$5:J$266)</f>
        <v>0</v>
      </c>
      <c r="K65" s="124">
        <f t="shared" si="2"/>
        <v>500</v>
      </c>
      <c r="L65" s="38">
        <f>SUMIF(HHJ_2018_2019!$B$5:$B$266,$A65,HHJ_2018_2019!K$5:K$266)</f>
        <v>0</v>
      </c>
    </row>
    <row r="66" spans="1:13">
      <c r="A66" s="29" t="s">
        <v>309</v>
      </c>
      <c r="B66" s="29" t="s">
        <v>583</v>
      </c>
      <c r="C66" s="59">
        <v>230000</v>
      </c>
      <c r="D66" s="30">
        <v>0</v>
      </c>
      <c r="E66" s="77">
        <v>230000</v>
      </c>
      <c r="F66" s="38">
        <v>148345.26</v>
      </c>
      <c r="G66" s="124">
        <f t="shared" si="11"/>
        <v>19166.669999999998</v>
      </c>
      <c r="H66" s="38">
        <f>SUMIF(HHJ_2018_2019!$B$5:$B$266,$A66,HHJ_2018_2019!I$5:I$266)</f>
        <v>0</v>
      </c>
      <c r="I66" s="124">
        <f t="shared" si="1"/>
        <v>38333.33</v>
      </c>
      <c r="J66" s="38">
        <f>SUMIF(HHJ_2018_2019!$B$5:$B$266,$A66,HHJ_2018_2019!J$5:J$266)</f>
        <v>0</v>
      </c>
      <c r="K66" s="124">
        <f t="shared" si="2"/>
        <v>57500</v>
      </c>
      <c r="L66" s="38">
        <f>SUMIF(HHJ_2018_2019!$B$5:$B$266,$A66,HHJ_2018_2019!K$5:K$266)</f>
        <v>0</v>
      </c>
    </row>
    <row r="67" spans="1:13">
      <c r="A67" s="108" t="s">
        <v>584</v>
      </c>
      <c r="B67" s="108" t="s">
        <v>69</v>
      </c>
      <c r="C67" s="60"/>
      <c r="D67" s="34"/>
      <c r="E67" s="87"/>
      <c r="F67" s="34"/>
      <c r="G67" s="125"/>
      <c r="H67" s="34"/>
      <c r="I67" s="125"/>
      <c r="J67" s="34"/>
      <c r="K67" s="125"/>
      <c r="L67" s="34"/>
    </row>
    <row r="68" spans="1:13">
      <c r="A68" s="29" t="s">
        <v>10</v>
      </c>
      <c r="B68" s="29" t="s">
        <v>70</v>
      </c>
      <c r="C68" s="59">
        <v>3000</v>
      </c>
      <c r="D68" s="30">
        <v>1450</v>
      </c>
      <c r="E68" s="77">
        <v>2500</v>
      </c>
      <c r="F68" s="38">
        <v>920</v>
      </c>
      <c r="G68" s="124">
        <f t="shared" ref="G68:G82" si="12">ROUND($E68/12,2)</f>
        <v>208.33</v>
      </c>
      <c r="H68" s="38">
        <f>SUMIF(HHJ_2018_2019!$B$5:$B$266,$A68,HHJ_2018_2019!I$5:I$266)</f>
        <v>0</v>
      </c>
      <c r="I68" s="124">
        <f t="shared" si="1"/>
        <v>416.67</v>
      </c>
      <c r="J68" s="38">
        <f>SUMIF(HHJ_2018_2019!$B$5:$B$266,$A68,HHJ_2018_2019!J$5:J$266)</f>
        <v>40</v>
      </c>
      <c r="K68" s="124">
        <f t="shared" si="2"/>
        <v>625</v>
      </c>
      <c r="L68" s="38">
        <f>SUMIF(HHJ_2018_2019!$B$5:$B$266,$A68,HHJ_2018_2019!K$5:K$266)</f>
        <v>100</v>
      </c>
    </row>
    <row r="69" spans="1:13">
      <c r="A69" s="29" t="s">
        <v>11</v>
      </c>
      <c r="B69" s="29" t="s">
        <v>585</v>
      </c>
      <c r="C69" s="59">
        <v>12000</v>
      </c>
      <c r="D69" s="30">
        <v>7971.46</v>
      </c>
      <c r="E69" s="77">
        <v>7500</v>
      </c>
      <c r="F69" s="38">
        <v>12239.23</v>
      </c>
      <c r="G69" s="124">
        <f t="shared" si="12"/>
        <v>625</v>
      </c>
      <c r="H69" s="38">
        <f>SUMIF(HHJ_2018_2019!$B$5:$B$266,$A69,HHJ_2018_2019!I$5:I$266)</f>
        <v>0</v>
      </c>
      <c r="I69" s="124">
        <f t="shared" si="1"/>
        <v>1250</v>
      </c>
      <c r="J69" s="38">
        <f>SUMIF(HHJ_2018_2019!$B$5:$B$266,$A69,HHJ_2018_2019!J$5:J$266)</f>
        <v>33</v>
      </c>
      <c r="K69" s="124">
        <f t="shared" si="2"/>
        <v>1875</v>
      </c>
      <c r="L69" s="38">
        <f>SUMIF(HHJ_2018_2019!$B$5:$B$266,$A69,HHJ_2018_2019!K$5:K$266)</f>
        <v>42.6</v>
      </c>
    </row>
    <row r="70" spans="1:13">
      <c r="A70" s="29" t="s">
        <v>12</v>
      </c>
      <c r="B70" s="29" t="s">
        <v>586</v>
      </c>
      <c r="C70" s="59">
        <v>6000</v>
      </c>
      <c r="D70" s="30">
        <v>5350</v>
      </c>
      <c r="E70" s="77">
        <v>6000</v>
      </c>
      <c r="F70" s="38">
        <v>3356</v>
      </c>
      <c r="G70" s="124">
        <f t="shared" si="12"/>
        <v>500</v>
      </c>
      <c r="H70" s="38">
        <f>SUMIF(HHJ_2018_2019!$B$5:$B$266,$A70,HHJ_2018_2019!I$5:I$266)</f>
        <v>0</v>
      </c>
      <c r="I70" s="124">
        <f t="shared" si="1"/>
        <v>1000</v>
      </c>
      <c r="J70" s="38">
        <f>SUMIF(HHJ_2018_2019!$B$5:$B$266,$A70,HHJ_2018_2019!J$5:J$266)</f>
        <v>0</v>
      </c>
      <c r="K70" s="124">
        <f t="shared" si="2"/>
        <v>1500</v>
      </c>
      <c r="L70" s="38">
        <f>SUMIF(HHJ_2018_2019!$B$5:$B$266,$A70,HHJ_2018_2019!K$5:K$266)</f>
        <v>0</v>
      </c>
    </row>
    <row r="71" spans="1:13">
      <c r="A71" s="29" t="s">
        <v>13</v>
      </c>
      <c r="B71" s="29" t="s">
        <v>587</v>
      </c>
      <c r="C71" s="59">
        <v>5000</v>
      </c>
      <c r="D71" s="71">
        <v>5753.64</v>
      </c>
      <c r="E71" s="77">
        <v>5000</v>
      </c>
      <c r="F71" s="38">
        <v>15698.86</v>
      </c>
      <c r="G71" s="124">
        <f t="shared" si="12"/>
        <v>416.67</v>
      </c>
      <c r="H71" s="38">
        <f>SUMIF(HHJ_2018_2019!$B$5:$B$266,$A71,HHJ_2018_2019!I$5:I$266)</f>
        <v>831.24</v>
      </c>
      <c r="I71" s="124">
        <f t="shared" ref="I71:I133" si="13">ROUND($E71/12*2,2)</f>
        <v>833.33</v>
      </c>
      <c r="J71" s="38">
        <f>SUMIF(HHJ_2018_2019!$B$5:$B$266,$A71,HHJ_2018_2019!J$5:J$266)</f>
        <v>881.24</v>
      </c>
      <c r="K71" s="124">
        <f t="shared" ref="K71:K133" si="14">ROUND($E71/12*3,2)</f>
        <v>1250</v>
      </c>
      <c r="L71" s="38">
        <f>SUMIF(HHJ_2018_2019!$B$5:$B$266,$A71,HHJ_2018_2019!K$5:K$266)</f>
        <v>881.24</v>
      </c>
      <c r="M71" s="74"/>
    </row>
    <row r="72" spans="1:13">
      <c r="A72" s="29" t="s">
        <v>471</v>
      </c>
      <c r="B72" s="29" t="s">
        <v>71</v>
      </c>
      <c r="C72" s="59">
        <v>100000</v>
      </c>
      <c r="D72" s="30">
        <v>100000</v>
      </c>
      <c r="E72" s="77">
        <v>100000</v>
      </c>
      <c r="F72" s="38">
        <v>100000</v>
      </c>
      <c r="G72" s="124">
        <f t="shared" si="12"/>
        <v>8333.33</v>
      </c>
      <c r="H72" s="38">
        <f>SUMIF(HHJ_2018_2019!$B$5:$B$266,$A72,HHJ_2018_2019!I$5:I$266)</f>
        <v>0</v>
      </c>
      <c r="I72" s="124">
        <f t="shared" si="13"/>
        <v>16666.669999999998</v>
      </c>
      <c r="J72" s="38">
        <f>SUMIF(HHJ_2018_2019!$B$5:$B$266,$A72,HHJ_2018_2019!J$5:J$266)</f>
        <v>0</v>
      </c>
      <c r="K72" s="124">
        <f t="shared" si="14"/>
        <v>25000</v>
      </c>
      <c r="L72" s="38">
        <f>SUMIF(HHJ_2018_2019!$B$5:$B$266,$A72,HHJ_2018_2019!K$5:K$266)</f>
        <v>0</v>
      </c>
    </row>
    <row r="73" spans="1:13">
      <c r="A73" s="29" t="s">
        <v>326</v>
      </c>
      <c r="B73" s="29" t="s">
        <v>589</v>
      </c>
      <c r="C73" s="59">
        <v>5000</v>
      </c>
      <c r="D73" s="30">
        <v>4270.37</v>
      </c>
      <c r="E73" s="77">
        <v>5000</v>
      </c>
      <c r="F73" s="38">
        <v>0</v>
      </c>
      <c r="G73" s="124">
        <f t="shared" si="12"/>
        <v>416.67</v>
      </c>
      <c r="H73" s="38">
        <f>SUMIF(HHJ_2018_2019!$B$5:$B$266,$A73,HHJ_2018_2019!I$5:I$266)</f>
        <v>0</v>
      </c>
      <c r="I73" s="124">
        <f t="shared" si="13"/>
        <v>833.33</v>
      </c>
      <c r="J73" s="38">
        <f>SUMIF(HHJ_2018_2019!$B$5:$B$266,$A73,HHJ_2018_2019!J$5:J$266)</f>
        <v>0</v>
      </c>
      <c r="K73" s="124">
        <f t="shared" si="14"/>
        <v>1250</v>
      </c>
      <c r="L73" s="38">
        <f>SUMIF(HHJ_2018_2019!$B$5:$B$266,$A73,HHJ_2018_2019!K$5:K$266)</f>
        <v>0</v>
      </c>
    </row>
    <row r="74" spans="1:13">
      <c r="A74" s="29" t="s">
        <v>340</v>
      </c>
      <c r="B74" s="29" t="s">
        <v>72</v>
      </c>
      <c r="C74" s="59">
        <v>1000</v>
      </c>
      <c r="D74" s="30">
        <v>869</v>
      </c>
      <c r="E74" s="77">
        <v>3500</v>
      </c>
      <c r="F74" s="38">
        <v>137</v>
      </c>
      <c r="G74" s="124">
        <f t="shared" si="12"/>
        <v>291.67</v>
      </c>
      <c r="H74" s="38">
        <f>SUMIF(HHJ_2018_2019!$B$5:$B$266,$A74,HHJ_2018_2019!I$5:I$266)</f>
        <v>68</v>
      </c>
      <c r="I74" s="124">
        <f t="shared" si="13"/>
        <v>583.33000000000004</v>
      </c>
      <c r="J74" s="38">
        <f>SUMIF(HHJ_2018_2019!$B$5:$B$266,$A74,HHJ_2018_2019!J$5:J$266)</f>
        <v>68</v>
      </c>
      <c r="K74" s="124">
        <f t="shared" si="14"/>
        <v>875</v>
      </c>
      <c r="L74" s="38">
        <f>SUMIF(HHJ_2018_2019!$B$5:$B$266,$A74,HHJ_2018_2019!K$5:K$266)</f>
        <v>68</v>
      </c>
    </row>
    <row r="75" spans="1:13">
      <c r="A75" s="29" t="s">
        <v>341</v>
      </c>
      <c r="B75" s="29" t="s">
        <v>73</v>
      </c>
      <c r="C75" s="59">
        <v>2500</v>
      </c>
      <c r="D75" s="30">
        <v>0</v>
      </c>
      <c r="E75" s="77">
        <v>1500</v>
      </c>
      <c r="F75" s="38">
        <v>0</v>
      </c>
      <c r="G75" s="124">
        <f t="shared" si="12"/>
        <v>125</v>
      </c>
      <c r="H75" s="38">
        <f>SUMIF(HHJ_2018_2019!$B$5:$B$266,$A75,HHJ_2018_2019!I$5:I$266)</f>
        <v>0</v>
      </c>
      <c r="I75" s="124">
        <f t="shared" si="13"/>
        <v>250</v>
      </c>
      <c r="J75" s="38">
        <f>SUMIF(HHJ_2018_2019!$B$5:$B$266,$A75,HHJ_2018_2019!J$5:J$266)</f>
        <v>0</v>
      </c>
      <c r="K75" s="124">
        <f t="shared" si="14"/>
        <v>375</v>
      </c>
      <c r="L75" s="38">
        <f>SUMIF(HHJ_2018_2019!$B$5:$B$266,$A75,HHJ_2018_2019!K$5:K$266)</f>
        <v>0</v>
      </c>
    </row>
    <row r="76" spans="1:13">
      <c r="A76" s="29" t="s">
        <v>342</v>
      </c>
      <c r="B76" s="29" t="s">
        <v>590</v>
      </c>
      <c r="C76" s="59">
        <v>1000</v>
      </c>
      <c r="D76" s="30">
        <v>0</v>
      </c>
      <c r="E76" s="77">
        <v>40000</v>
      </c>
      <c r="F76" s="38">
        <v>394.54</v>
      </c>
      <c r="G76" s="124">
        <f t="shared" si="12"/>
        <v>3333.33</v>
      </c>
      <c r="H76" s="38">
        <f>SUMIF(HHJ_2018_2019!$B$5:$B$266,$A76,HHJ_2018_2019!I$5:I$266)</f>
        <v>0</v>
      </c>
      <c r="I76" s="124">
        <f t="shared" si="13"/>
        <v>6666.67</v>
      </c>
      <c r="J76" s="38">
        <f>SUMIF(HHJ_2018_2019!$B$5:$B$266,$A76,HHJ_2018_2019!J$5:J$266)</f>
        <v>0</v>
      </c>
      <c r="K76" s="124">
        <f t="shared" si="14"/>
        <v>10000</v>
      </c>
      <c r="L76" s="38">
        <f>SUMIF(HHJ_2018_2019!$B$5:$B$266,$A76,HHJ_2018_2019!K$5:K$266)</f>
        <v>500</v>
      </c>
    </row>
    <row r="77" spans="1:13">
      <c r="A77" s="108" t="s">
        <v>591</v>
      </c>
      <c r="B77" s="108" t="s">
        <v>592</v>
      </c>
      <c r="C77" s="60">
        <v>0</v>
      </c>
      <c r="D77" s="34">
        <v>0</v>
      </c>
      <c r="E77" s="87"/>
      <c r="F77" s="34"/>
      <c r="G77" s="125">
        <f t="shared" si="12"/>
        <v>0</v>
      </c>
      <c r="H77" s="34"/>
      <c r="I77" s="125"/>
      <c r="J77" s="34"/>
      <c r="K77" s="125"/>
      <c r="L77" s="34"/>
    </row>
    <row r="78" spans="1:13">
      <c r="A78" s="29" t="s">
        <v>96</v>
      </c>
      <c r="B78" s="29" t="s">
        <v>593</v>
      </c>
      <c r="C78" s="76"/>
      <c r="D78" s="38"/>
      <c r="E78" s="77">
        <v>5625</v>
      </c>
      <c r="F78" s="38">
        <v>0</v>
      </c>
      <c r="G78" s="124">
        <f t="shared" si="12"/>
        <v>468.75</v>
      </c>
      <c r="H78" s="38">
        <f>SUMIF(HHJ_2018_2019!$B$5:$B$266,$A78,HHJ_2018_2019!I$5:I$266)</f>
        <v>0</v>
      </c>
      <c r="I78" s="124">
        <f t="shared" si="13"/>
        <v>937.5</v>
      </c>
      <c r="J78" s="38">
        <f>SUMIF(HHJ_2018_2019!$B$5:$B$266,$A78,HHJ_2018_2019!J$5:J$266)</f>
        <v>160</v>
      </c>
      <c r="K78" s="124">
        <f t="shared" si="14"/>
        <v>1406.25</v>
      </c>
      <c r="L78" s="38">
        <f>SUMIF(HHJ_2018_2019!$B$5:$B$266,$A78,HHJ_2018_2019!K$5:K$266)</f>
        <v>160</v>
      </c>
    </row>
    <row r="79" spans="1:13">
      <c r="A79" s="29" t="s">
        <v>97</v>
      </c>
      <c r="B79" s="29" t="s">
        <v>594</v>
      </c>
      <c r="C79" s="76"/>
      <c r="D79" s="38"/>
      <c r="E79" s="77">
        <v>5625</v>
      </c>
      <c r="F79" s="38">
        <v>14688.76</v>
      </c>
      <c r="G79" s="124">
        <f t="shared" si="12"/>
        <v>468.75</v>
      </c>
      <c r="H79" s="38">
        <f>SUMIF(HHJ_2018_2019!$B$5:$B$266,$A79,HHJ_2018_2019!I$5:I$266)</f>
        <v>774.04</v>
      </c>
      <c r="I79" s="124">
        <f t="shared" si="13"/>
        <v>937.5</v>
      </c>
      <c r="J79" s="38">
        <f>SUMIF(HHJ_2018_2019!$B$5:$B$266,$A79,HHJ_2018_2019!J$5:J$266)</f>
        <v>904.73</v>
      </c>
      <c r="K79" s="124">
        <f t="shared" si="14"/>
        <v>1406.25</v>
      </c>
      <c r="L79" s="38">
        <f>SUMIF(HHJ_2018_2019!$B$5:$B$266,$A79,HHJ_2018_2019!K$5:K$266)</f>
        <v>724.13</v>
      </c>
    </row>
    <row r="80" spans="1:13">
      <c r="A80" s="29" t="s">
        <v>98</v>
      </c>
      <c r="B80" s="29" t="s">
        <v>595</v>
      </c>
      <c r="C80" s="76"/>
      <c r="D80" s="38"/>
      <c r="E80" s="77">
        <v>5625</v>
      </c>
      <c r="F80" s="38">
        <v>4675.7</v>
      </c>
      <c r="G80" s="124">
        <f t="shared" si="12"/>
        <v>468.75</v>
      </c>
      <c r="H80" s="38">
        <f>SUMIF(HHJ_2018_2019!$B$5:$B$266,$A80,HHJ_2018_2019!I$5:I$266)</f>
        <v>750</v>
      </c>
      <c r="I80" s="124">
        <f t="shared" si="13"/>
        <v>937.5</v>
      </c>
      <c r="J80" s="38">
        <f>SUMIF(HHJ_2018_2019!$B$5:$B$266,$A80,HHJ_2018_2019!J$5:J$266)</f>
        <v>2830.93</v>
      </c>
      <c r="K80" s="124">
        <f t="shared" si="14"/>
        <v>1406.25</v>
      </c>
      <c r="L80" s="38">
        <f>SUMIF(HHJ_2018_2019!$B$5:$B$266,$A80,HHJ_2018_2019!K$5:K$266)</f>
        <v>3450.23</v>
      </c>
    </row>
    <row r="81" spans="1:12">
      <c r="A81" s="29" t="s">
        <v>99</v>
      </c>
      <c r="B81" s="29" t="s">
        <v>596</v>
      </c>
      <c r="C81" s="76"/>
      <c r="D81" s="38"/>
      <c r="E81" s="77">
        <v>5625</v>
      </c>
      <c r="F81" s="38">
        <v>10422.91</v>
      </c>
      <c r="G81" s="124">
        <f t="shared" si="12"/>
        <v>468.75</v>
      </c>
      <c r="H81" s="38">
        <f>SUMIF(HHJ_2018_2019!$B$5:$B$266,$A81,HHJ_2018_2019!I$5:I$266)</f>
        <v>4416.1400000000003</v>
      </c>
      <c r="I81" s="124">
        <f t="shared" si="13"/>
        <v>937.5</v>
      </c>
      <c r="J81" s="38">
        <f>SUMIF(HHJ_2018_2019!$B$5:$B$266,$A81,HHJ_2018_2019!J$5:J$266)</f>
        <v>3956.6099999999997</v>
      </c>
      <c r="K81" s="124">
        <f t="shared" si="14"/>
        <v>1406.25</v>
      </c>
      <c r="L81" s="38">
        <f>SUMIF(HHJ_2018_2019!$B$5:$B$266,$A81,HHJ_2018_2019!K$5:K$266)</f>
        <v>4163.6000000000004</v>
      </c>
    </row>
    <row r="82" spans="1:12">
      <c r="A82" s="35"/>
      <c r="B82" s="36" t="s">
        <v>3</v>
      </c>
      <c r="C82" s="37">
        <f t="shared" ref="C82:E82" si="15">SUM(C35:C81)</f>
        <v>956500</v>
      </c>
      <c r="D82" s="37">
        <f t="shared" si="15"/>
        <v>636405.57000000007</v>
      </c>
      <c r="E82" s="85">
        <f t="shared" si="15"/>
        <v>975420</v>
      </c>
      <c r="F82" s="37">
        <v>835789.53</v>
      </c>
      <c r="G82" s="85">
        <f t="shared" si="12"/>
        <v>81285</v>
      </c>
      <c r="H82" s="37">
        <f>SUM(H$35:H$81)</f>
        <v>18134.719999999998</v>
      </c>
      <c r="I82" s="85">
        <f t="shared" si="13"/>
        <v>162570</v>
      </c>
      <c r="J82" s="37">
        <f>SUM(J$35:J$81)</f>
        <v>32337.550000000007</v>
      </c>
      <c r="K82" s="85">
        <f t="shared" si="14"/>
        <v>243855</v>
      </c>
      <c r="L82" s="37">
        <f>SUM(L$35:L$81)</f>
        <v>52197.020000000004</v>
      </c>
    </row>
    <row r="83" spans="1:12">
      <c r="A83" s="108" t="s">
        <v>597</v>
      </c>
      <c r="B83" s="108" t="s">
        <v>74</v>
      </c>
      <c r="C83" s="60"/>
      <c r="D83" s="34"/>
      <c r="E83" s="87"/>
      <c r="F83" s="34"/>
      <c r="G83" s="125"/>
      <c r="H83" s="34"/>
      <c r="I83" s="125"/>
      <c r="J83" s="34"/>
      <c r="K83" s="125"/>
      <c r="L83" s="34"/>
    </row>
    <row r="84" spans="1:12">
      <c r="A84" s="29" t="s">
        <v>14</v>
      </c>
      <c r="B84" s="29" t="s">
        <v>598</v>
      </c>
      <c r="C84" s="59">
        <v>1000</v>
      </c>
      <c r="D84" s="30">
        <v>330</v>
      </c>
      <c r="E84" s="77">
        <v>500</v>
      </c>
      <c r="F84" s="38">
        <v>40</v>
      </c>
      <c r="G84" s="124">
        <f t="shared" ref="G84:G87" si="16">ROUND($E84/12,2)</f>
        <v>41.67</v>
      </c>
      <c r="H84" s="38">
        <f>SUMIF(HHJ_2018_2019!$B$5:$B$266,$A84,HHJ_2018_2019!I$5:I$266)</f>
        <v>0</v>
      </c>
      <c r="I84" s="124">
        <f t="shared" si="13"/>
        <v>83.33</v>
      </c>
      <c r="J84" s="38">
        <f>SUMIF(HHJ_2018_2019!$B$5:$B$266,$A84,HHJ_2018_2019!J$5:J$266)</f>
        <v>0</v>
      </c>
      <c r="K84" s="124">
        <f t="shared" si="14"/>
        <v>125</v>
      </c>
      <c r="L84" s="38">
        <f>SUMIF(HHJ_2018_2019!$B$5:$B$266,$A84,HHJ_2018_2019!K$5:K$266)</f>
        <v>0</v>
      </c>
    </row>
    <row r="85" spans="1:12">
      <c r="A85" s="29" t="s">
        <v>15</v>
      </c>
      <c r="B85" s="29" t="s">
        <v>599</v>
      </c>
      <c r="C85" s="59">
        <v>6000</v>
      </c>
      <c r="D85" s="71">
        <v>11124.28</v>
      </c>
      <c r="E85" s="77">
        <v>12000</v>
      </c>
      <c r="F85" s="38">
        <v>48</v>
      </c>
      <c r="G85" s="124">
        <f t="shared" si="16"/>
        <v>1000</v>
      </c>
      <c r="H85" s="38">
        <f>SUMIF(HHJ_2018_2019!$B$5:$B$266,$A85,HHJ_2018_2019!I$5:I$266)</f>
        <v>0</v>
      </c>
      <c r="I85" s="124">
        <f t="shared" si="13"/>
        <v>2000</v>
      </c>
      <c r="J85" s="38">
        <f>SUMIF(HHJ_2018_2019!$B$5:$B$266,$A85,HHJ_2018_2019!J$5:J$266)</f>
        <v>0</v>
      </c>
      <c r="K85" s="124">
        <f t="shared" si="14"/>
        <v>3000</v>
      </c>
      <c r="L85" s="38">
        <f>SUMIF(HHJ_2018_2019!$B$5:$B$266,$A85,HHJ_2018_2019!K$5:K$266)</f>
        <v>0</v>
      </c>
    </row>
    <row r="86" spans="1:12">
      <c r="A86" s="29" t="s">
        <v>16</v>
      </c>
      <c r="B86" s="29" t="s">
        <v>600</v>
      </c>
      <c r="C86" s="59">
        <v>1500</v>
      </c>
      <c r="D86" s="71">
        <v>4675</v>
      </c>
      <c r="E86" s="77">
        <v>4000</v>
      </c>
      <c r="F86" s="38">
        <v>0</v>
      </c>
      <c r="G86" s="124">
        <f t="shared" si="16"/>
        <v>333.33</v>
      </c>
      <c r="H86" s="38">
        <f>SUMIF(HHJ_2018_2019!$B$5:$B$266,$A86,HHJ_2018_2019!I$5:I$266)</f>
        <v>0</v>
      </c>
      <c r="I86" s="124">
        <f t="shared" si="13"/>
        <v>666.67</v>
      </c>
      <c r="J86" s="38">
        <f>SUMIF(HHJ_2018_2019!$B$5:$B$266,$A86,HHJ_2018_2019!J$5:J$266)</f>
        <v>100</v>
      </c>
      <c r="K86" s="124">
        <f t="shared" si="14"/>
        <v>1000</v>
      </c>
      <c r="L86" s="38">
        <f>SUMIF(HHJ_2018_2019!$B$5:$B$266,$A86,HHJ_2018_2019!K$5:K$266)</f>
        <v>100</v>
      </c>
    </row>
    <row r="87" spans="1:12">
      <c r="A87" s="29" t="s">
        <v>17</v>
      </c>
      <c r="B87" s="29" t="s">
        <v>601</v>
      </c>
      <c r="C87" s="59">
        <v>15000</v>
      </c>
      <c r="D87" s="30">
        <v>14354.8</v>
      </c>
      <c r="E87" s="77">
        <v>15000</v>
      </c>
      <c r="F87" s="38">
        <v>9880.6</v>
      </c>
      <c r="G87" s="124">
        <f t="shared" si="16"/>
        <v>1250</v>
      </c>
      <c r="H87" s="38">
        <f>SUMIF(HHJ_2018_2019!$B$5:$B$266,$A87,HHJ_2018_2019!I$5:I$266)</f>
        <v>0</v>
      </c>
      <c r="I87" s="124">
        <f t="shared" si="13"/>
        <v>2500</v>
      </c>
      <c r="J87" s="38">
        <f>SUMIF(HHJ_2018_2019!$B$5:$B$266,$A87,HHJ_2018_2019!J$5:J$266)</f>
        <v>0</v>
      </c>
      <c r="K87" s="124">
        <f t="shared" si="14"/>
        <v>3750</v>
      </c>
      <c r="L87" s="38">
        <f>SUMIF(HHJ_2018_2019!$B$5:$B$266,$A87,HHJ_2018_2019!K$5:K$266)</f>
        <v>25</v>
      </c>
    </row>
    <row r="88" spans="1:12">
      <c r="A88" s="108" t="s">
        <v>18</v>
      </c>
      <c r="B88" s="108" t="s">
        <v>602</v>
      </c>
      <c r="C88" s="60"/>
      <c r="D88" s="34"/>
      <c r="E88" s="87"/>
      <c r="F88" s="34"/>
      <c r="G88" s="125"/>
      <c r="H88" s="34"/>
      <c r="I88" s="125"/>
      <c r="J88" s="34"/>
      <c r="K88" s="125"/>
      <c r="L88" s="34"/>
    </row>
    <row r="89" spans="1:12">
      <c r="A89" s="29" t="s">
        <v>19</v>
      </c>
      <c r="B89" s="29" t="s">
        <v>603</v>
      </c>
      <c r="C89" s="59">
        <v>5000</v>
      </c>
      <c r="D89" s="30">
        <v>3900</v>
      </c>
      <c r="E89" s="77">
        <v>4000</v>
      </c>
      <c r="F89" s="38">
        <v>4415</v>
      </c>
      <c r="G89" s="124">
        <f t="shared" ref="G89:G92" si="17">ROUND($E89/12,2)</f>
        <v>333.33</v>
      </c>
      <c r="H89" s="38">
        <f>SUMIF(HHJ_2018_2019!$B$5:$B$266,$A89,HHJ_2018_2019!I$5:I$266)</f>
        <v>0</v>
      </c>
      <c r="I89" s="124">
        <f t="shared" si="13"/>
        <v>666.67</v>
      </c>
      <c r="J89" s="38">
        <f>SUMIF(HHJ_2018_2019!$B$5:$B$266,$A89,HHJ_2018_2019!J$5:J$266)</f>
        <v>0</v>
      </c>
      <c r="K89" s="124">
        <f t="shared" si="14"/>
        <v>1000</v>
      </c>
      <c r="L89" s="38">
        <f>SUMIF(HHJ_2018_2019!$B$5:$B$266,$A89,HHJ_2018_2019!K$5:K$266)</f>
        <v>380</v>
      </c>
    </row>
    <row r="90" spans="1:12">
      <c r="A90" s="29" t="s">
        <v>20</v>
      </c>
      <c r="B90" s="29" t="s">
        <v>604</v>
      </c>
      <c r="C90" s="59">
        <v>8000</v>
      </c>
      <c r="D90" s="71">
        <v>9787.41</v>
      </c>
      <c r="E90" s="77">
        <v>8000</v>
      </c>
      <c r="F90" s="38">
        <v>10757.4</v>
      </c>
      <c r="G90" s="124">
        <f t="shared" si="17"/>
        <v>666.67</v>
      </c>
      <c r="H90" s="38">
        <f>SUMIF(HHJ_2018_2019!$B$5:$B$266,$A90,HHJ_2018_2019!I$5:I$266)</f>
        <v>0</v>
      </c>
      <c r="I90" s="124">
        <f t="shared" si="13"/>
        <v>1333.33</v>
      </c>
      <c r="J90" s="38">
        <f>SUMIF(HHJ_2018_2019!$B$5:$B$266,$A90,HHJ_2018_2019!J$5:J$266)</f>
        <v>0</v>
      </c>
      <c r="K90" s="124">
        <f t="shared" si="14"/>
        <v>2000</v>
      </c>
      <c r="L90" s="38">
        <f>SUMIF(HHJ_2018_2019!$B$5:$B$266,$A90,HHJ_2018_2019!K$5:K$266)</f>
        <v>659.8</v>
      </c>
    </row>
    <row r="91" spans="1:12">
      <c r="A91" s="29" t="s">
        <v>21</v>
      </c>
      <c r="B91" s="29" t="s">
        <v>605</v>
      </c>
      <c r="C91" s="59">
        <v>500</v>
      </c>
      <c r="D91" s="30">
        <v>0</v>
      </c>
      <c r="E91" s="77">
        <v>500</v>
      </c>
      <c r="F91" s="38">
        <v>238</v>
      </c>
      <c r="G91" s="124">
        <f t="shared" si="17"/>
        <v>41.67</v>
      </c>
      <c r="H91" s="38">
        <f>SUMIF(HHJ_2018_2019!$B$5:$B$266,$A91,HHJ_2018_2019!I$5:I$266)</f>
        <v>0</v>
      </c>
      <c r="I91" s="124">
        <f t="shared" si="13"/>
        <v>83.33</v>
      </c>
      <c r="J91" s="38">
        <f>SUMIF(HHJ_2018_2019!$B$5:$B$266,$A91,HHJ_2018_2019!J$5:J$266)</f>
        <v>0</v>
      </c>
      <c r="K91" s="124">
        <f t="shared" si="14"/>
        <v>125</v>
      </c>
      <c r="L91" s="38">
        <f>SUMIF(HHJ_2018_2019!$B$5:$B$266,$A91,HHJ_2018_2019!K$5:K$266)</f>
        <v>0</v>
      </c>
    </row>
    <row r="92" spans="1:12">
      <c r="A92" s="29" t="s">
        <v>22</v>
      </c>
      <c r="B92" s="29" t="s">
        <v>606</v>
      </c>
      <c r="C92" s="59">
        <v>1000</v>
      </c>
      <c r="D92" s="71">
        <v>1454.4</v>
      </c>
      <c r="E92" s="77">
        <v>1500</v>
      </c>
      <c r="F92" s="38">
        <v>240</v>
      </c>
      <c r="G92" s="124">
        <f t="shared" si="17"/>
        <v>125</v>
      </c>
      <c r="H92" s="38">
        <f>SUMIF(HHJ_2018_2019!$B$5:$B$266,$A92,HHJ_2018_2019!I$5:I$266)</f>
        <v>0</v>
      </c>
      <c r="I92" s="124">
        <f t="shared" si="13"/>
        <v>250</v>
      </c>
      <c r="J92" s="38">
        <f>SUMIF(HHJ_2018_2019!$B$5:$B$266,$A92,HHJ_2018_2019!J$5:J$266)</f>
        <v>0</v>
      </c>
      <c r="K92" s="124">
        <f t="shared" si="14"/>
        <v>375</v>
      </c>
      <c r="L92" s="38">
        <f>SUMIF(HHJ_2018_2019!$B$5:$B$266,$A92,HHJ_2018_2019!K$5:K$266)</f>
        <v>0</v>
      </c>
    </row>
    <row r="93" spans="1:12">
      <c r="A93" s="108" t="s">
        <v>607</v>
      </c>
      <c r="B93" s="108" t="s">
        <v>75</v>
      </c>
      <c r="C93" s="60"/>
      <c r="D93" s="34"/>
      <c r="E93" s="87"/>
      <c r="F93" s="34"/>
      <c r="G93" s="125"/>
      <c r="H93" s="34"/>
      <c r="I93" s="125"/>
      <c r="J93" s="34"/>
      <c r="K93" s="125"/>
      <c r="L93" s="34"/>
    </row>
    <row r="94" spans="1:12">
      <c r="A94" s="29" t="s">
        <v>23</v>
      </c>
      <c r="B94" s="29" t="s">
        <v>608</v>
      </c>
      <c r="C94" s="59">
        <v>20000</v>
      </c>
      <c r="D94" s="30">
        <v>18400</v>
      </c>
      <c r="E94" s="77">
        <v>20000</v>
      </c>
      <c r="F94" s="38">
        <v>21360</v>
      </c>
      <c r="G94" s="124">
        <f t="shared" ref="G94:G97" si="18">ROUND($E94/12,2)</f>
        <v>1666.67</v>
      </c>
      <c r="H94" s="38">
        <f>SUMIF(HHJ_2018_2019!$B$5:$B$266,$A94,HHJ_2018_2019!I$5:I$266)</f>
        <v>1470</v>
      </c>
      <c r="I94" s="124">
        <f t="shared" si="13"/>
        <v>3333.33</v>
      </c>
      <c r="J94" s="38">
        <f>SUMIF(HHJ_2018_2019!$B$5:$B$266,$A94,HHJ_2018_2019!J$5:J$266)</f>
        <v>3910</v>
      </c>
      <c r="K94" s="124">
        <f t="shared" si="14"/>
        <v>5000</v>
      </c>
      <c r="L94" s="38">
        <f>SUMIF(HHJ_2018_2019!$B$5:$B$266,$A94,HHJ_2018_2019!K$5:K$266)</f>
        <v>6350</v>
      </c>
    </row>
    <row r="95" spans="1:12">
      <c r="A95" s="29" t="s">
        <v>24</v>
      </c>
      <c r="B95" s="29" t="s">
        <v>609</v>
      </c>
      <c r="C95" s="59">
        <v>28000</v>
      </c>
      <c r="D95" s="30">
        <v>27648.799999999999</v>
      </c>
      <c r="E95" s="77">
        <v>28000</v>
      </c>
      <c r="F95" s="38">
        <v>31265.02</v>
      </c>
      <c r="G95" s="124">
        <f t="shared" si="18"/>
        <v>2333.33</v>
      </c>
      <c r="H95" s="38">
        <f>SUMIF(HHJ_2018_2019!$B$5:$B$266,$A95,HHJ_2018_2019!I$5:I$266)</f>
        <v>1820.35</v>
      </c>
      <c r="I95" s="124">
        <f t="shared" si="13"/>
        <v>4666.67</v>
      </c>
      <c r="J95" s="38">
        <f>SUMIF(HHJ_2018_2019!$B$5:$B$266,$A95,HHJ_2018_2019!J$5:J$266)</f>
        <v>4608.74</v>
      </c>
      <c r="K95" s="124">
        <f t="shared" si="14"/>
        <v>7000</v>
      </c>
      <c r="L95" s="38">
        <f>SUMIF(HHJ_2018_2019!$B$5:$B$266,$A95,HHJ_2018_2019!K$5:K$266)</f>
        <v>8588.74</v>
      </c>
    </row>
    <row r="96" spans="1:12">
      <c r="A96" s="29" t="s">
        <v>25</v>
      </c>
      <c r="B96" s="29" t="s">
        <v>610</v>
      </c>
      <c r="C96" s="59">
        <v>22000</v>
      </c>
      <c r="D96" s="30">
        <v>18762</v>
      </c>
      <c r="E96" s="77">
        <v>31000</v>
      </c>
      <c r="F96" s="38">
        <v>18315</v>
      </c>
      <c r="G96" s="124">
        <f t="shared" si="18"/>
        <v>2583.33</v>
      </c>
      <c r="H96" s="38">
        <f>SUMIF(HHJ_2018_2019!$B$5:$B$266,$A96,HHJ_2018_2019!I$5:I$266)</f>
        <v>660</v>
      </c>
      <c r="I96" s="124">
        <f t="shared" si="13"/>
        <v>5166.67</v>
      </c>
      <c r="J96" s="38">
        <f>SUMIF(HHJ_2018_2019!$B$5:$B$266,$A96,HHJ_2018_2019!J$5:J$266)</f>
        <v>660</v>
      </c>
      <c r="K96" s="124">
        <f t="shared" si="14"/>
        <v>7750</v>
      </c>
      <c r="L96" s="38">
        <f>SUMIF(HHJ_2018_2019!$B$5:$B$266,$A96,HHJ_2018_2019!K$5:K$266)</f>
        <v>2128.8000000000002</v>
      </c>
    </row>
    <row r="97" spans="1:13">
      <c r="A97" s="29" t="s">
        <v>26</v>
      </c>
      <c r="B97" s="29" t="s">
        <v>611</v>
      </c>
      <c r="C97" s="59">
        <v>9000</v>
      </c>
      <c r="D97" s="71">
        <v>10397.98</v>
      </c>
      <c r="E97" s="77">
        <v>9000</v>
      </c>
      <c r="F97" s="38">
        <v>7194.97</v>
      </c>
      <c r="G97" s="124">
        <f t="shared" si="18"/>
        <v>750</v>
      </c>
      <c r="H97" s="38">
        <f>SUMIF(HHJ_2018_2019!$B$5:$B$266,$A97,HHJ_2018_2019!I$5:I$266)</f>
        <v>987</v>
      </c>
      <c r="I97" s="124">
        <f t="shared" si="13"/>
        <v>1500</v>
      </c>
      <c r="J97" s="38">
        <f>SUMIF(HHJ_2018_2019!$B$5:$B$266,$A97,HHJ_2018_2019!J$5:J$266)</f>
        <v>1827.1599999999999</v>
      </c>
      <c r="K97" s="124">
        <f t="shared" si="14"/>
        <v>2250</v>
      </c>
      <c r="L97" s="38">
        <f>SUMIF(HHJ_2018_2019!$B$5:$B$266,$A97,HHJ_2018_2019!K$5:K$266)</f>
        <v>3265.7799999999997</v>
      </c>
    </row>
    <row r="98" spans="1:13">
      <c r="A98" s="108" t="s">
        <v>612</v>
      </c>
      <c r="B98" s="108" t="s">
        <v>76</v>
      </c>
      <c r="C98" s="60"/>
      <c r="D98" s="34"/>
      <c r="E98" s="87"/>
      <c r="F98" s="34"/>
      <c r="G98" s="125"/>
      <c r="H98" s="34"/>
      <c r="I98" s="125"/>
      <c r="J98" s="34"/>
      <c r="K98" s="125"/>
      <c r="L98" s="34"/>
    </row>
    <row r="99" spans="1:13">
      <c r="A99" s="29" t="s">
        <v>27</v>
      </c>
      <c r="B99" s="29" t="s">
        <v>613</v>
      </c>
      <c r="C99" s="59">
        <v>15000</v>
      </c>
      <c r="D99" s="30">
        <v>11960</v>
      </c>
      <c r="E99" s="77">
        <v>13000</v>
      </c>
      <c r="F99" s="38">
        <v>9445</v>
      </c>
      <c r="G99" s="124">
        <f t="shared" ref="G99:G102" si="19">ROUND($E99/12,2)</f>
        <v>1083.33</v>
      </c>
      <c r="H99" s="38">
        <f>SUMIF(HHJ_2018_2019!$B$5:$B$266,$A99,HHJ_2018_2019!I$5:I$266)</f>
        <v>650</v>
      </c>
      <c r="I99" s="124">
        <f t="shared" si="13"/>
        <v>2166.67</v>
      </c>
      <c r="J99" s="38">
        <f>SUMIF(HHJ_2018_2019!$B$5:$B$266,$A99,HHJ_2018_2019!J$5:J$266)</f>
        <v>1450</v>
      </c>
      <c r="K99" s="124">
        <f t="shared" si="14"/>
        <v>3250</v>
      </c>
      <c r="L99" s="38">
        <f>SUMIF(HHJ_2018_2019!$B$5:$B$266,$A99,HHJ_2018_2019!K$5:K$266)</f>
        <v>2745</v>
      </c>
    </row>
    <row r="100" spans="1:13">
      <c r="A100" s="29" t="s">
        <v>28</v>
      </c>
      <c r="B100" s="29" t="s">
        <v>614</v>
      </c>
      <c r="C100" s="59">
        <v>12000</v>
      </c>
      <c r="D100" s="30">
        <v>6489.44</v>
      </c>
      <c r="E100" s="77">
        <v>7000</v>
      </c>
      <c r="F100" s="38">
        <v>1242.93</v>
      </c>
      <c r="G100" s="124">
        <f t="shared" si="19"/>
        <v>583.33000000000004</v>
      </c>
      <c r="H100" s="38">
        <f>SUMIF(HHJ_2018_2019!$B$5:$B$266,$A100,HHJ_2018_2019!I$5:I$266)</f>
        <v>45.5</v>
      </c>
      <c r="I100" s="124">
        <f t="shared" si="13"/>
        <v>1166.67</v>
      </c>
      <c r="J100" s="38">
        <f>SUMIF(HHJ_2018_2019!$B$5:$B$266,$A100,HHJ_2018_2019!J$5:J$266)</f>
        <v>45.5</v>
      </c>
      <c r="K100" s="124">
        <f t="shared" si="14"/>
        <v>1750</v>
      </c>
      <c r="L100" s="38">
        <f>SUMIF(HHJ_2018_2019!$B$5:$B$266,$A100,HHJ_2018_2019!K$5:K$266)</f>
        <v>642.79</v>
      </c>
    </row>
    <row r="101" spans="1:13">
      <c r="A101" s="29" t="s">
        <v>29</v>
      </c>
      <c r="B101" s="29" t="s">
        <v>615</v>
      </c>
      <c r="C101" s="59">
        <v>5000</v>
      </c>
      <c r="D101" s="30">
        <v>705</v>
      </c>
      <c r="E101" s="77">
        <v>2000</v>
      </c>
      <c r="F101" s="38">
        <v>0</v>
      </c>
      <c r="G101" s="124">
        <f t="shared" si="19"/>
        <v>166.67</v>
      </c>
      <c r="H101" s="38">
        <f>SUMIF(HHJ_2018_2019!$B$5:$B$266,$A101,HHJ_2018_2019!I$5:I$266)</f>
        <v>0</v>
      </c>
      <c r="I101" s="124">
        <f t="shared" si="13"/>
        <v>333.33</v>
      </c>
      <c r="J101" s="38">
        <f>SUMIF(HHJ_2018_2019!$B$5:$B$266,$A101,HHJ_2018_2019!J$5:J$266)</f>
        <v>0</v>
      </c>
      <c r="K101" s="124">
        <f t="shared" si="14"/>
        <v>500</v>
      </c>
      <c r="L101" s="38">
        <f>SUMIF(HHJ_2018_2019!$B$5:$B$266,$A101,HHJ_2018_2019!K$5:K$266)</f>
        <v>0</v>
      </c>
    </row>
    <row r="102" spans="1:13">
      <c r="A102" s="29" t="s">
        <v>30</v>
      </c>
      <c r="B102" s="29" t="s">
        <v>616</v>
      </c>
      <c r="C102" s="59">
        <v>5000</v>
      </c>
      <c r="D102" s="30">
        <v>1098.92</v>
      </c>
      <c r="E102" s="77">
        <v>1500</v>
      </c>
      <c r="F102" s="38">
        <v>983.22</v>
      </c>
      <c r="G102" s="124">
        <f t="shared" si="19"/>
        <v>125</v>
      </c>
      <c r="H102" s="38">
        <f>SUMIF(HHJ_2018_2019!$B$5:$B$266,$A102,HHJ_2018_2019!I$5:I$266)</f>
        <v>434.5</v>
      </c>
      <c r="I102" s="124">
        <f t="shared" si="13"/>
        <v>250</v>
      </c>
      <c r="J102" s="38">
        <f>SUMIF(HHJ_2018_2019!$B$5:$B$266,$A102,HHJ_2018_2019!J$5:J$266)</f>
        <v>561.5</v>
      </c>
      <c r="K102" s="124">
        <f t="shared" si="14"/>
        <v>375</v>
      </c>
      <c r="L102" s="38">
        <f>SUMIF(HHJ_2018_2019!$B$5:$B$266,$A102,HHJ_2018_2019!K$5:K$266)</f>
        <v>561.5</v>
      </c>
    </row>
    <row r="103" spans="1:13">
      <c r="A103" s="108" t="s">
        <v>617</v>
      </c>
      <c r="B103" s="108" t="s">
        <v>77</v>
      </c>
      <c r="C103" s="60"/>
      <c r="D103" s="34"/>
      <c r="E103" s="87"/>
      <c r="F103" s="34"/>
      <c r="G103" s="125"/>
      <c r="H103" s="34"/>
      <c r="I103" s="125"/>
      <c r="J103" s="34"/>
      <c r="K103" s="125"/>
      <c r="L103" s="34"/>
    </row>
    <row r="104" spans="1:13">
      <c r="A104" s="29" t="s">
        <v>399</v>
      </c>
      <c r="B104" s="29" t="s">
        <v>618</v>
      </c>
      <c r="C104" s="59">
        <v>16000</v>
      </c>
      <c r="D104" s="30">
        <v>14570</v>
      </c>
      <c r="E104" s="77">
        <v>15000</v>
      </c>
      <c r="F104" s="38">
        <v>14340</v>
      </c>
      <c r="G104" s="124">
        <f t="shared" ref="G104:G107" si="20">ROUND($E104/12,2)</f>
        <v>1250</v>
      </c>
      <c r="H104" s="38">
        <f>SUMIF(HHJ_2018_2019!$B$5:$B$266,$A104,HHJ_2018_2019!I$5:I$266)</f>
        <v>1020</v>
      </c>
      <c r="I104" s="124">
        <f t="shared" si="13"/>
        <v>2500</v>
      </c>
      <c r="J104" s="38">
        <f>SUMIF(HHJ_2018_2019!$B$5:$B$266,$A104,HHJ_2018_2019!J$5:J$266)</f>
        <v>2630</v>
      </c>
      <c r="K104" s="124">
        <f t="shared" si="14"/>
        <v>3750</v>
      </c>
      <c r="L104" s="38">
        <f>SUMIF(HHJ_2018_2019!$B$5:$B$266,$A104,HHJ_2018_2019!K$5:K$266)</f>
        <v>4095</v>
      </c>
    </row>
    <row r="105" spans="1:13">
      <c r="A105" s="29" t="s">
        <v>400</v>
      </c>
      <c r="B105" s="29" t="s">
        <v>619</v>
      </c>
      <c r="C105" s="59">
        <v>15000</v>
      </c>
      <c r="D105" s="30">
        <v>11403.8</v>
      </c>
      <c r="E105" s="77">
        <v>14000</v>
      </c>
      <c r="F105" s="38">
        <v>12195.88</v>
      </c>
      <c r="G105" s="124">
        <f t="shared" si="20"/>
        <v>1166.67</v>
      </c>
      <c r="H105" s="38">
        <f>SUMIF(HHJ_2018_2019!$B$5:$B$266,$A105,HHJ_2018_2019!I$5:I$266)</f>
        <v>243.3</v>
      </c>
      <c r="I105" s="124">
        <f t="shared" si="13"/>
        <v>2333.33</v>
      </c>
      <c r="J105" s="38">
        <f>SUMIF(HHJ_2018_2019!$B$5:$B$266,$A105,HHJ_2018_2019!J$5:J$266)</f>
        <v>1110.78</v>
      </c>
      <c r="K105" s="124">
        <f t="shared" si="14"/>
        <v>3500</v>
      </c>
      <c r="L105" s="38">
        <f>SUMIF(HHJ_2018_2019!$B$5:$B$266,$A105,HHJ_2018_2019!K$5:K$266)</f>
        <v>2084.7399999999998</v>
      </c>
    </row>
    <row r="106" spans="1:13">
      <c r="A106" s="29" t="s">
        <v>401</v>
      </c>
      <c r="B106" s="29" t="s">
        <v>620</v>
      </c>
      <c r="C106" s="59">
        <v>24000</v>
      </c>
      <c r="D106" s="30">
        <v>15990</v>
      </c>
      <c r="E106" s="77">
        <v>18000</v>
      </c>
      <c r="F106" s="38">
        <v>2414</v>
      </c>
      <c r="G106" s="124">
        <f t="shared" si="20"/>
        <v>1500</v>
      </c>
      <c r="H106" s="38">
        <f>SUMIF(HHJ_2018_2019!$B$5:$B$266,$A106,HHJ_2018_2019!I$5:I$266)</f>
        <v>0</v>
      </c>
      <c r="I106" s="124">
        <f t="shared" si="13"/>
        <v>3000</v>
      </c>
      <c r="J106" s="38">
        <f>SUMIF(HHJ_2018_2019!$B$5:$B$266,$A106,HHJ_2018_2019!J$5:J$266)</f>
        <v>0</v>
      </c>
      <c r="K106" s="124">
        <f t="shared" si="14"/>
        <v>4500</v>
      </c>
      <c r="L106" s="38">
        <f>SUMIF(HHJ_2018_2019!$B$5:$B$266,$A106,HHJ_2018_2019!K$5:K$266)</f>
        <v>0</v>
      </c>
    </row>
    <row r="107" spans="1:13">
      <c r="A107" s="29" t="s">
        <v>402</v>
      </c>
      <c r="B107" s="29" t="s">
        <v>621</v>
      </c>
      <c r="C107" s="59">
        <v>5000</v>
      </c>
      <c r="D107" s="71">
        <v>6253.44</v>
      </c>
      <c r="E107" s="77">
        <v>6500</v>
      </c>
      <c r="F107" s="38">
        <v>1766.4</v>
      </c>
      <c r="G107" s="124">
        <f t="shared" si="20"/>
        <v>541.66999999999996</v>
      </c>
      <c r="H107" s="38">
        <f>SUMIF(HHJ_2018_2019!$B$5:$B$266,$A107,HHJ_2018_2019!I$5:I$266)</f>
        <v>72</v>
      </c>
      <c r="I107" s="124">
        <f t="shared" si="13"/>
        <v>1083.33</v>
      </c>
      <c r="J107" s="38">
        <f>SUMIF(HHJ_2018_2019!$B$5:$B$266,$A107,HHJ_2018_2019!J$5:J$266)</f>
        <v>472.7</v>
      </c>
      <c r="K107" s="124">
        <f t="shared" si="14"/>
        <v>1625</v>
      </c>
      <c r="L107" s="38">
        <f>SUMIF(HHJ_2018_2019!$B$5:$B$266,$A107,HHJ_2018_2019!K$5:K$266)</f>
        <v>671.17000000000007</v>
      </c>
    </row>
    <row r="108" spans="1:13">
      <c r="A108" s="108" t="s">
        <v>622</v>
      </c>
      <c r="B108" s="108" t="s">
        <v>78</v>
      </c>
      <c r="C108" s="60"/>
      <c r="D108" s="34"/>
      <c r="E108" s="87"/>
      <c r="F108" s="34"/>
      <c r="G108" s="125"/>
      <c r="H108" s="34"/>
      <c r="I108" s="125"/>
      <c r="J108" s="34"/>
      <c r="K108" s="125"/>
      <c r="L108" s="34"/>
    </row>
    <row r="109" spans="1:13">
      <c r="A109" s="29" t="s">
        <v>422</v>
      </c>
      <c r="B109" s="29" t="s">
        <v>623</v>
      </c>
      <c r="C109" s="59">
        <v>21600</v>
      </c>
      <c r="D109" s="30">
        <v>11562.5</v>
      </c>
      <c r="E109" s="77">
        <v>14000</v>
      </c>
      <c r="F109" s="38">
        <v>9865</v>
      </c>
      <c r="G109" s="124">
        <f t="shared" ref="G109:G112" si="21">ROUND($E109/12,2)</f>
        <v>1166.67</v>
      </c>
      <c r="H109" s="38">
        <f>SUMIF(HHJ_2018_2019!$B$5:$B$266,$A109,HHJ_2018_2019!I$5:I$266)</f>
        <v>1510</v>
      </c>
      <c r="I109" s="124">
        <f t="shared" si="13"/>
        <v>2333.33</v>
      </c>
      <c r="J109" s="38">
        <f>SUMIF(HHJ_2018_2019!$B$5:$B$266,$A109,HHJ_2018_2019!J$5:J$266)</f>
        <v>3120</v>
      </c>
      <c r="K109" s="124">
        <f t="shared" si="14"/>
        <v>3500</v>
      </c>
      <c r="L109" s="38">
        <f>SUMIF(HHJ_2018_2019!$B$5:$B$266,$A109,HHJ_2018_2019!K$5:K$266)</f>
        <v>4910</v>
      </c>
    </row>
    <row r="110" spans="1:13">
      <c r="A110" s="29" t="s">
        <v>423</v>
      </c>
      <c r="B110" s="29" t="s">
        <v>624</v>
      </c>
      <c r="C110" s="59">
        <v>12000</v>
      </c>
      <c r="D110" s="71">
        <v>12217.22</v>
      </c>
      <c r="E110" s="77">
        <v>16000</v>
      </c>
      <c r="F110" s="38">
        <v>11350.43</v>
      </c>
      <c r="G110" s="124">
        <f t="shared" si="21"/>
        <v>1333.33</v>
      </c>
      <c r="H110" s="38">
        <f>SUMIF(HHJ_2018_2019!$B$5:$B$266,$A110,HHJ_2018_2019!I$5:I$266)</f>
        <v>2086.33</v>
      </c>
      <c r="I110" s="124">
        <f t="shared" si="13"/>
        <v>2666.67</v>
      </c>
      <c r="J110" s="38">
        <f>SUMIF(HHJ_2018_2019!$B$5:$B$266,$A110,HHJ_2018_2019!J$5:J$266)</f>
        <v>3255.06</v>
      </c>
      <c r="K110" s="124">
        <f t="shared" si="14"/>
        <v>4000</v>
      </c>
      <c r="L110" s="38">
        <f>SUMIF(HHJ_2018_2019!$B$5:$B$266,$A110,HHJ_2018_2019!K$5:K$266)</f>
        <v>5286.92</v>
      </c>
    </row>
    <row r="111" spans="1:13">
      <c r="A111" s="29" t="s">
        <v>424</v>
      </c>
      <c r="B111" s="29" t="s">
        <v>625</v>
      </c>
      <c r="C111" s="59">
        <v>23000</v>
      </c>
      <c r="D111" s="30">
        <v>15061.5</v>
      </c>
      <c r="E111" s="77">
        <v>18000</v>
      </c>
      <c r="F111" s="38">
        <v>14266.75</v>
      </c>
      <c r="G111" s="124">
        <f t="shared" si="21"/>
        <v>1500</v>
      </c>
      <c r="H111" s="38">
        <f>SUMIF(HHJ_2018_2019!$B$5:$B$266,$A111,HHJ_2018_2019!I$5:I$266)</f>
        <v>0</v>
      </c>
      <c r="I111" s="124">
        <f t="shared" si="13"/>
        <v>3000</v>
      </c>
      <c r="J111" s="38">
        <f>SUMIF(HHJ_2018_2019!$B$5:$B$266,$A111,HHJ_2018_2019!J$5:J$266)</f>
        <v>0</v>
      </c>
      <c r="K111" s="124">
        <f t="shared" si="14"/>
        <v>4500</v>
      </c>
      <c r="L111" s="38">
        <f>SUMIF(HHJ_2018_2019!$B$5:$B$266,$A111,HHJ_2018_2019!K$5:K$266)</f>
        <v>1056.3900000000001</v>
      </c>
      <c r="M111" s="74"/>
    </row>
    <row r="112" spans="1:13">
      <c r="A112" s="29" t="s">
        <v>425</v>
      </c>
      <c r="B112" s="29" t="s">
        <v>626</v>
      </c>
      <c r="C112" s="59">
        <v>17500</v>
      </c>
      <c r="D112" s="30">
        <v>13268.97</v>
      </c>
      <c r="E112" s="77">
        <v>12000</v>
      </c>
      <c r="F112" s="38">
        <v>11317.34</v>
      </c>
      <c r="G112" s="124">
        <f t="shared" si="21"/>
        <v>1000</v>
      </c>
      <c r="H112" s="38">
        <f>SUMIF(HHJ_2018_2019!$B$5:$B$266,$A112,HHJ_2018_2019!I$5:I$266)</f>
        <v>410.9</v>
      </c>
      <c r="I112" s="124">
        <f t="shared" si="13"/>
        <v>2000</v>
      </c>
      <c r="J112" s="38">
        <f>SUMIF(HHJ_2018_2019!$B$5:$B$266,$A112,HHJ_2018_2019!J$5:J$266)</f>
        <v>1365.65</v>
      </c>
      <c r="K112" s="124">
        <f t="shared" si="14"/>
        <v>3000</v>
      </c>
      <c r="L112" s="38">
        <f>SUMIF(HHJ_2018_2019!$B$5:$B$266,$A112,HHJ_2018_2019!K$5:K$266)</f>
        <v>2714.9500000000003</v>
      </c>
      <c r="M112" s="74"/>
    </row>
    <row r="113" spans="1:13">
      <c r="A113" s="108" t="s">
        <v>627</v>
      </c>
      <c r="B113" s="108" t="s">
        <v>79</v>
      </c>
      <c r="C113" s="60"/>
      <c r="D113" s="34"/>
      <c r="E113" s="87"/>
      <c r="F113" s="34"/>
      <c r="G113" s="125"/>
      <c r="H113" s="34"/>
      <c r="I113" s="125"/>
      <c r="J113" s="34"/>
      <c r="K113" s="125"/>
      <c r="L113" s="34"/>
    </row>
    <row r="114" spans="1:13">
      <c r="A114" s="29" t="s">
        <v>438</v>
      </c>
      <c r="B114" s="29" t="s">
        <v>628</v>
      </c>
      <c r="C114" s="59">
        <v>12000</v>
      </c>
      <c r="D114" s="71">
        <v>12325</v>
      </c>
      <c r="E114" s="77">
        <v>13000</v>
      </c>
      <c r="F114" s="38">
        <v>10745</v>
      </c>
      <c r="G114" s="124">
        <f t="shared" ref="G114:G117" si="22">ROUND($E114/12,2)</f>
        <v>1083.33</v>
      </c>
      <c r="H114" s="38">
        <f>SUMIF(HHJ_2018_2019!$B$5:$B$266,$A114,HHJ_2018_2019!I$5:I$266)</f>
        <v>1060</v>
      </c>
      <c r="I114" s="124">
        <f t="shared" si="13"/>
        <v>2166.67</v>
      </c>
      <c r="J114" s="38">
        <f>SUMIF(HHJ_2018_2019!$B$5:$B$266,$A114,HHJ_2018_2019!J$5:J$266)</f>
        <v>2430</v>
      </c>
      <c r="K114" s="124">
        <f t="shared" si="14"/>
        <v>3250</v>
      </c>
      <c r="L114" s="38">
        <f>SUMIF(HHJ_2018_2019!$B$5:$B$266,$A114,HHJ_2018_2019!K$5:K$266)</f>
        <v>3410</v>
      </c>
    </row>
    <row r="115" spans="1:13">
      <c r="A115" s="29" t="s">
        <v>439</v>
      </c>
      <c r="B115" s="29" t="s">
        <v>629</v>
      </c>
      <c r="C115" s="59">
        <v>10000</v>
      </c>
      <c r="D115" s="30">
        <v>7524.63</v>
      </c>
      <c r="E115" s="77">
        <v>9000</v>
      </c>
      <c r="F115" s="38">
        <v>6584.03</v>
      </c>
      <c r="G115" s="124">
        <f t="shared" si="22"/>
        <v>750</v>
      </c>
      <c r="H115" s="38">
        <f>SUMIF(HHJ_2018_2019!$B$5:$B$266,$A115,HHJ_2018_2019!I$5:I$266)</f>
        <v>1120.8800000000001</v>
      </c>
      <c r="I115" s="124">
        <f t="shared" si="13"/>
        <v>1500</v>
      </c>
      <c r="J115" s="38">
        <f>SUMIF(HHJ_2018_2019!$B$5:$B$266,$A115,HHJ_2018_2019!J$5:J$266)</f>
        <v>1539.23</v>
      </c>
      <c r="K115" s="124">
        <f t="shared" si="14"/>
        <v>2250</v>
      </c>
      <c r="L115" s="38">
        <f>SUMIF(HHJ_2018_2019!$B$5:$B$266,$A115,HHJ_2018_2019!K$5:K$266)</f>
        <v>2043.03</v>
      </c>
    </row>
    <row r="116" spans="1:13">
      <c r="A116" s="29" t="s">
        <v>440</v>
      </c>
      <c r="B116" s="29" t="s">
        <v>630</v>
      </c>
      <c r="C116" s="59">
        <v>8000</v>
      </c>
      <c r="D116" s="30">
        <v>6606</v>
      </c>
      <c r="E116" s="77">
        <v>10500</v>
      </c>
      <c r="F116" s="38">
        <v>8241</v>
      </c>
      <c r="G116" s="124">
        <f t="shared" si="22"/>
        <v>875</v>
      </c>
      <c r="H116" s="38">
        <f>SUMIF(HHJ_2018_2019!$B$5:$B$266,$A116,HHJ_2018_2019!I$5:I$266)</f>
        <v>2029.5</v>
      </c>
      <c r="I116" s="124">
        <f t="shared" si="13"/>
        <v>1750</v>
      </c>
      <c r="J116" s="38">
        <f>SUMIF(HHJ_2018_2019!$B$5:$B$266,$A116,HHJ_2018_2019!J$5:J$266)</f>
        <v>2029.5</v>
      </c>
      <c r="K116" s="124">
        <f t="shared" si="14"/>
        <v>2625</v>
      </c>
      <c r="L116" s="38">
        <f>SUMIF(HHJ_2018_2019!$B$5:$B$266,$A116,HHJ_2018_2019!K$5:K$266)</f>
        <v>2029.5</v>
      </c>
    </row>
    <row r="117" spans="1:13">
      <c r="A117" s="29" t="s">
        <v>441</v>
      </c>
      <c r="B117" s="29" t="s">
        <v>631</v>
      </c>
      <c r="C117" s="59">
        <v>3000</v>
      </c>
      <c r="D117" s="30">
        <v>1846.61</v>
      </c>
      <c r="E117" s="77">
        <v>3000</v>
      </c>
      <c r="F117" s="38">
        <v>1995.26</v>
      </c>
      <c r="G117" s="124">
        <f t="shared" si="22"/>
        <v>250</v>
      </c>
      <c r="H117" s="38">
        <f>SUMIF(HHJ_2018_2019!$B$5:$B$266,$A117,HHJ_2018_2019!I$5:I$266)</f>
        <v>1076.57</v>
      </c>
      <c r="I117" s="124">
        <f t="shared" si="13"/>
        <v>500</v>
      </c>
      <c r="J117" s="38">
        <f>SUMIF(HHJ_2018_2019!$B$5:$B$266,$A117,HHJ_2018_2019!J$5:J$266)</f>
        <v>1076.57</v>
      </c>
      <c r="K117" s="124">
        <f t="shared" si="14"/>
        <v>750</v>
      </c>
      <c r="L117" s="38">
        <f>SUMIF(HHJ_2018_2019!$B$5:$B$266,$A117,HHJ_2018_2019!K$5:K$266)</f>
        <v>1234.57</v>
      </c>
    </row>
    <row r="118" spans="1:13">
      <c r="A118" s="108" t="s">
        <v>632</v>
      </c>
      <c r="B118" s="108" t="s">
        <v>80</v>
      </c>
      <c r="C118" s="60"/>
      <c r="D118" s="34"/>
      <c r="E118" s="87"/>
      <c r="F118" s="34"/>
      <c r="G118" s="125"/>
      <c r="H118" s="34"/>
      <c r="I118" s="125"/>
      <c r="J118" s="34"/>
      <c r="K118" s="125"/>
      <c r="L118" s="34"/>
    </row>
    <row r="119" spans="1:13">
      <c r="A119" s="29" t="s">
        <v>447</v>
      </c>
      <c r="B119" s="29" t="s">
        <v>633</v>
      </c>
      <c r="C119" s="59">
        <v>1000</v>
      </c>
      <c r="D119" s="30">
        <v>0</v>
      </c>
      <c r="E119" s="77">
        <v>1000</v>
      </c>
      <c r="F119" s="38">
        <v>0</v>
      </c>
      <c r="G119" s="124">
        <f t="shared" ref="G119:G130" si="23">ROUND($E119/12,2)</f>
        <v>83.33</v>
      </c>
      <c r="H119" s="38">
        <f>SUMIF(HHJ_2018_2019!$B$5:$B$266,$A119,HHJ_2018_2019!I$5:I$266)</f>
        <v>0</v>
      </c>
      <c r="I119" s="124">
        <f t="shared" si="13"/>
        <v>166.67</v>
      </c>
      <c r="J119" s="38">
        <f>SUMIF(HHJ_2018_2019!$B$5:$B$266,$A119,HHJ_2018_2019!J$5:J$266)</f>
        <v>0</v>
      </c>
      <c r="K119" s="124">
        <f t="shared" si="14"/>
        <v>250</v>
      </c>
      <c r="L119" s="38">
        <f>SUMIF(HHJ_2018_2019!$B$5:$B$266,$A119,HHJ_2018_2019!K$5:K$266)</f>
        <v>0</v>
      </c>
    </row>
    <row r="120" spans="1:13">
      <c r="A120" s="29" t="s">
        <v>448</v>
      </c>
      <c r="B120" s="29" t="s">
        <v>634</v>
      </c>
      <c r="C120" s="59">
        <v>1500</v>
      </c>
      <c r="D120" s="30">
        <v>100.4</v>
      </c>
      <c r="E120" s="77">
        <v>500</v>
      </c>
      <c r="F120" s="38">
        <v>0</v>
      </c>
      <c r="G120" s="124">
        <f t="shared" si="23"/>
        <v>41.67</v>
      </c>
      <c r="H120" s="38">
        <f>SUMIF(HHJ_2018_2019!$B$5:$B$266,$A120,HHJ_2018_2019!I$5:I$266)</f>
        <v>0</v>
      </c>
      <c r="I120" s="124">
        <f t="shared" si="13"/>
        <v>83.33</v>
      </c>
      <c r="J120" s="38">
        <f>SUMIF(HHJ_2018_2019!$B$5:$B$266,$A120,HHJ_2018_2019!J$5:J$266)</f>
        <v>0</v>
      </c>
      <c r="K120" s="124">
        <f t="shared" si="14"/>
        <v>125</v>
      </c>
      <c r="L120" s="38">
        <f>SUMIF(HHJ_2018_2019!$B$5:$B$266,$A120,HHJ_2018_2019!K$5:K$266)</f>
        <v>0</v>
      </c>
    </row>
    <row r="121" spans="1:13">
      <c r="A121" s="29" t="s">
        <v>449</v>
      </c>
      <c r="B121" s="29" t="s">
        <v>635</v>
      </c>
      <c r="C121" s="59">
        <v>120000</v>
      </c>
      <c r="D121" s="30">
        <v>77234.5</v>
      </c>
      <c r="E121" s="77">
        <v>110000</v>
      </c>
      <c r="F121" s="38">
        <v>78146</v>
      </c>
      <c r="G121" s="124">
        <f t="shared" si="23"/>
        <v>9166.67</v>
      </c>
      <c r="H121" s="38">
        <f>SUMIF(HHJ_2018_2019!$B$5:$B$266,$A121,HHJ_2018_2019!I$5:I$266)</f>
        <v>3102</v>
      </c>
      <c r="I121" s="124">
        <f t="shared" si="13"/>
        <v>18333.330000000002</v>
      </c>
      <c r="J121" s="38">
        <f>SUMIF(HHJ_2018_2019!$B$5:$B$266,$A121,HHJ_2018_2019!J$5:J$266)</f>
        <v>5742</v>
      </c>
      <c r="K121" s="124">
        <f t="shared" si="14"/>
        <v>27500</v>
      </c>
      <c r="L121" s="38">
        <f>SUMIF(HHJ_2018_2019!$B$5:$B$266,$A121,HHJ_2018_2019!K$5:K$266)</f>
        <v>9257</v>
      </c>
    </row>
    <row r="122" spans="1:13">
      <c r="A122" s="29" t="s">
        <v>450</v>
      </c>
      <c r="B122" s="29" t="s">
        <v>636</v>
      </c>
      <c r="C122" s="59">
        <v>10000</v>
      </c>
      <c r="D122" s="71">
        <v>10381.219999999999</v>
      </c>
      <c r="E122" s="77">
        <v>10000</v>
      </c>
      <c r="F122" s="38">
        <v>11161.34</v>
      </c>
      <c r="G122" s="124">
        <f t="shared" si="23"/>
        <v>833.33</v>
      </c>
      <c r="H122" s="38">
        <f>SUMIF(HHJ_2018_2019!$B$5:$B$266,$A122,HHJ_2018_2019!I$5:I$266)</f>
        <v>-678.67</v>
      </c>
      <c r="I122" s="124">
        <f t="shared" si="13"/>
        <v>1666.67</v>
      </c>
      <c r="J122" s="38">
        <f>SUMIF(HHJ_2018_2019!$B$5:$B$266,$A122,HHJ_2018_2019!J$5:J$266)</f>
        <v>-213.61</v>
      </c>
      <c r="K122" s="124">
        <f t="shared" si="14"/>
        <v>2500</v>
      </c>
      <c r="L122" s="38">
        <f>SUMIF(HHJ_2018_2019!$B$5:$B$266,$A122,HHJ_2018_2019!K$5:K$266)</f>
        <v>-903.85</v>
      </c>
      <c r="M122" s="75"/>
    </row>
    <row r="123" spans="1:13">
      <c r="A123" s="35"/>
      <c r="B123" s="36" t="s">
        <v>4</v>
      </c>
      <c r="C123" s="37">
        <f t="shared" ref="C123:E123" si="24">SUM(C83:C122)</f>
        <v>453600</v>
      </c>
      <c r="D123" s="37">
        <f t="shared" si="24"/>
        <v>357433.81999999995</v>
      </c>
      <c r="E123" s="85">
        <f t="shared" si="24"/>
        <v>427500</v>
      </c>
      <c r="F123" s="37">
        <v>309813.57</v>
      </c>
      <c r="G123" s="85">
        <f t="shared" si="23"/>
        <v>35625</v>
      </c>
      <c r="H123" s="37">
        <f>SUM(H$83:H$122)</f>
        <v>19120.160000000003</v>
      </c>
      <c r="I123" s="85">
        <f t="shared" si="13"/>
        <v>71250</v>
      </c>
      <c r="J123" s="37">
        <f>SUM(J$83:J$122)</f>
        <v>37720.78</v>
      </c>
      <c r="K123" s="85">
        <f t="shared" si="14"/>
        <v>106875</v>
      </c>
      <c r="L123" s="37">
        <f>SUM(L$83:L$122)</f>
        <v>63336.829999999994</v>
      </c>
    </row>
    <row r="124" spans="1:13">
      <c r="A124" s="29" t="s">
        <v>457</v>
      </c>
      <c r="B124" s="29" t="s">
        <v>81</v>
      </c>
      <c r="C124" s="59">
        <v>20000</v>
      </c>
      <c r="D124" s="30">
        <v>5462</v>
      </c>
      <c r="E124" s="77">
        <v>10000</v>
      </c>
      <c r="F124" s="38">
        <v>4750</v>
      </c>
      <c r="G124" s="124">
        <f t="shared" si="23"/>
        <v>833.33</v>
      </c>
      <c r="H124" s="38">
        <f>SUMIF(HHJ_2018_2019!$B$5:$B$266,$A124,HHJ_2018_2019!I$5:I$266)</f>
        <v>0</v>
      </c>
      <c r="I124" s="124">
        <f t="shared" si="13"/>
        <v>1666.67</v>
      </c>
      <c r="J124" s="38">
        <f>SUMIF(HHJ_2018_2019!$B$5:$B$266,$A124,HHJ_2018_2019!J$5:J$266)</f>
        <v>200</v>
      </c>
      <c r="K124" s="124">
        <f t="shared" si="14"/>
        <v>2500</v>
      </c>
      <c r="L124" s="38">
        <f>SUMIF(HHJ_2018_2019!$B$5:$B$266,$A124,HHJ_2018_2019!K$5:K$266)</f>
        <v>200</v>
      </c>
    </row>
    <row r="125" spans="1:13">
      <c r="A125" s="29" t="s">
        <v>458</v>
      </c>
      <c r="B125" s="29" t="s">
        <v>82</v>
      </c>
      <c r="C125" s="59">
        <v>2000</v>
      </c>
      <c r="D125" s="30">
        <v>0</v>
      </c>
      <c r="E125" s="77">
        <v>1000</v>
      </c>
      <c r="F125" s="38">
        <v>0</v>
      </c>
      <c r="G125" s="124">
        <f t="shared" si="23"/>
        <v>83.33</v>
      </c>
      <c r="H125" s="38">
        <f>SUMIF(HHJ_2018_2019!$B$5:$B$266,$A125,HHJ_2018_2019!I$5:I$266)</f>
        <v>0</v>
      </c>
      <c r="I125" s="124">
        <f t="shared" si="13"/>
        <v>166.67</v>
      </c>
      <c r="J125" s="38">
        <f>SUMIF(HHJ_2018_2019!$B$5:$B$266,$A125,HHJ_2018_2019!J$5:J$266)</f>
        <v>0</v>
      </c>
      <c r="K125" s="124">
        <f t="shared" si="14"/>
        <v>250</v>
      </c>
      <c r="L125" s="38">
        <f>SUMIF(HHJ_2018_2019!$B$5:$B$266,$A125,HHJ_2018_2019!K$5:K$266)</f>
        <v>0</v>
      </c>
    </row>
    <row r="126" spans="1:13">
      <c r="A126" s="29" t="s">
        <v>459</v>
      </c>
      <c r="B126" s="29" t="s">
        <v>95</v>
      </c>
      <c r="C126" s="59">
        <v>0</v>
      </c>
      <c r="D126" s="30">
        <v>0</v>
      </c>
      <c r="E126" s="77">
        <v>20000</v>
      </c>
      <c r="F126" s="38">
        <v>166</v>
      </c>
      <c r="G126" s="124">
        <f t="shared" si="23"/>
        <v>1666.67</v>
      </c>
      <c r="H126" s="38">
        <f>SUMIF(HHJ_2018_2019!$B$5:$B$266,$A126,HHJ_2018_2019!I$5:I$266)</f>
        <v>0</v>
      </c>
      <c r="I126" s="124">
        <f t="shared" si="13"/>
        <v>3333.33</v>
      </c>
      <c r="J126" s="38">
        <f>SUMIF(HHJ_2018_2019!$B$5:$B$266,$A126,HHJ_2018_2019!J$5:J$266)</f>
        <v>0</v>
      </c>
      <c r="K126" s="124">
        <f t="shared" si="14"/>
        <v>5000</v>
      </c>
      <c r="L126" s="38">
        <f>SUMIF(HHJ_2018_2019!$B$5:$B$266,$A126,HHJ_2018_2019!K$5:K$266)</f>
        <v>0</v>
      </c>
    </row>
    <row r="127" spans="1:13">
      <c r="A127" s="35"/>
      <c r="B127" s="36" t="s">
        <v>5</v>
      </c>
      <c r="C127" s="37">
        <f t="shared" ref="C127:E127" si="25">SUM(C124:C126)</f>
        <v>22000</v>
      </c>
      <c r="D127" s="37">
        <f t="shared" si="25"/>
        <v>5462</v>
      </c>
      <c r="E127" s="85">
        <f t="shared" si="25"/>
        <v>31000</v>
      </c>
      <c r="F127" s="37">
        <v>4916</v>
      </c>
      <c r="G127" s="85">
        <f t="shared" si="23"/>
        <v>2583.33</v>
      </c>
      <c r="H127" s="37">
        <f>SUM(H$124:H$126)</f>
        <v>0</v>
      </c>
      <c r="I127" s="85">
        <f t="shared" si="13"/>
        <v>5166.67</v>
      </c>
      <c r="J127" s="37">
        <f>SUM(J$124:J$126)</f>
        <v>200</v>
      </c>
      <c r="K127" s="85">
        <f t="shared" si="14"/>
        <v>7750</v>
      </c>
      <c r="L127" s="37">
        <f>SUM(L$124:L$126)</f>
        <v>200</v>
      </c>
    </row>
    <row r="128" spans="1:13">
      <c r="A128" s="29" t="s">
        <v>465</v>
      </c>
      <c r="B128" s="29" t="s">
        <v>83</v>
      </c>
      <c r="C128" s="59">
        <v>0</v>
      </c>
      <c r="D128" s="30">
        <v>0</v>
      </c>
      <c r="E128" s="77">
        <v>0</v>
      </c>
      <c r="F128" s="38">
        <v>0</v>
      </c>
      <c r="G128" s="124">
        <f t="shared" si="23"/>
        <v>0</v>
      </c>
      <c r="H128" s="38">
        <f>SUMIF(HHJ_2018_2019!$B$5:$B$266,$A128,HHJ_2018_2019!I$5:I$266)</f>
        <v>0</v>
      </c>
      <c r="I128" s="124">
        <f t="shared" si="13"/>
        <v>0</v>
      </c>
      <c r="J128" s="38">
        <f>SUMIF(HHJ_2018_2019!$B$5:$B$266,$A128,HHJ_2018_2019!J$5:J$266)</f>
        <v>0</v>
      </c>
      <c r="K128" s="124">
        <f t="shared" si="14"/>
        <v>0</v>
      </c>
      <c r="L128" s="38">
        <f>SUMIF(HHJ_2018_2019!$B$5:$B$266,$A128,HHJ_2018_2019!K$5:K$266)</f>
        <v>0</v>
      </c>
    </row>
    <row r="129" spans="1:13">
      <c r="A129" s="29" t="s">
        <v>466</v>
      </c>
      <c r="B129" s="29" t="s">
        <v>84</v>
      </c>
      <c r="C129" s="59">
        <v>0</v>
      </c>
      <c r="D129" s="30">
        <v>0</v>
      </c>
      <c r="E129" s="77">
        <v>28740.71</v>
      </c>
      <c r="F129" s="38">
        <v>195000</v>
      </c>
      <c r="G129" s="124">
        <f t="shared" si="23"/>
        <v>2395.06</v>
      </c>
      <c r="H129" s="38">
        <f>SUMIF(HHJ_2018_2019!$B$5:$B$266,$A129,HHJ_2018_2019!I$5:I$266)</f>
        <v>0</v>
      </c>
      <c r="I129" s="124">
        <f t="shared" si="13"/>
        <v>4790.12</v>
      </c>
      <c r="J129" s="38">
        <f>SUMIF(HHJ_2018_2019!$B$5:$B$266,$A129,HHJ_2018_2019!J$5:J$266)</f>
        <v>0</v>
      </c>
      <c r="K129" s="124">
        <f t="shared" si="14"/>
        <v>7185.18</v>
      </c>
      <c r="L129" s="38">
        <f>SUMIF(HHJ_2018_2019!$B$5:$B$266,$A129,HHJ_2018_2019!K$5:K$266)</f>
        <v>0</v>
      </c>
    </row>
    <row r="130" spans="1:13">
      <c r="A130" s="35"/>
      <c r="B130" s="36" t="s">
        <v>6</v>
      </c>
      <c r="C130" s="37">
        <f t="shared" ref="C130:E130" si="26">SUM(C128:C129)</f>
        <v>0</v>
      </c>
      <c r="D130" s="28">
        <f t="shared" si="26"/>
        <v>0</v>
      </c>
      <c r="E130" s="85">
        <f t="shared" si="26"/>
        <v>28740.71</v>
      </c>
      <c r="F130" s="28">
        <v>195000</v>
      </c>
      <c r="G130" s="123">
        <f t="shared" si="23"/>
        <v>2395.06</v>
      </c>
      <c r="H130" s="28">
        <f>SUM(H$128:H$129)</f>
        <v>0</v>
      </c>
      <c r="I130" s="123">
        <f t="shared" si="13"/>
        <v>4790.12</v>
      </c>
      <c r="J130" s="28">
        <f>SUM(J$128:J$129)</f>
        <v>0</v>
      </c>
      <c r="K130" s="123">
        <f t="shared" si="14"/>
        <v>7185.18</v>
      </c>
      <c r="L130" s="28">
        <f>SUM(L$128:L$129)</f>
        <v>0</v>
      </c>
    </row>
    <row r="131" spans="1:13">
      <c r="A131" s="39"/>
      <c r="B131" s="39"/>
      <c r="C131" s="61"/>
      <c r="D131" s="40"/>
      <c r="E131" s="110"/>
      <c r="F131" s="40"/>
      <c r="G131" s="110"/>
      <c r="H131" s="40"/>
      <c r="I131" s="110"/>
      <c r="J131" s="40"/>
      <c r="K131" s="110"/>
      <c r="L131" s="40"/>
    </row>
    <row r="132" spans="1:13">
      <c r="A132" s="35"/>
      <c r="B132" s="36" t="s">
        <v>7</v>
      </c>
      <c r="C132" s="33">
        <f t="shared" ref="C132:E132" si="27">C34+C82+C123+C127+C130</f>
        <v>1900900</v>
      </c>
      <c r="D132" s="52">
        <f t="shared" si="27"/>
        <v>1380325.9300000002</v>
      </c>
      <c r="E132" s="85">
        <f t="shared" si="27"/>
        <v>1873960.71</v>
      </c>
      <c r="F132" s="52">
        <v>1739857.2100000002</v>
      </c>
      <c r="G132" s="126">
        <f t="shared" ref="G132:G133" si="28">ROUND($E132/12,2)</f>
        <v>156163.39000000001</v>
      </c>
      <c r="H132" s="52">
        <f>H$34+H$82+H$123+H$127+H$130</f>
        <v>63571.59</v>
      </c>
      <c r="I132" s="126">
        <f t="shared" si="13"/>
        <v>312326.78999999998</v>
      </c>
      <c r="J132" s="52">
        <f>J$34+J$82+J$123+J$127+J$130</f>
        <v>132263.34999999998</v>
      </c>
      <c r="K132" s="126">
        <f t="shared" si="14"/>
        <v>468490.18</v>
      </c>
      <c r="L132" s="52">
        <f>L$34+L$82+L$123+L$127+L$130</f>
        <v>209197.09</v>
      </c>
    </row>
    <row r="133" spans="1:13">
      <c r="A133" s="22"/>
      <c r="B133" s="41" t="s">
        <v>8</v>
      </c>
      <c r="C133" s="42">
        <f t="shared" ref="C133:E133" si="29">C24</f>
        <v>1900900</v>
      </c>
      <c r="D133" s="51">
        <f t="shared" si="29"/>
        <v>1576379.99</v>
      </c>
      <c r="E133" s="84">
        <f t="shared" si="29"/>
        <v>1873960.71</v>
      </c>
      <c r="F133" s="51">
        <v>1894434.6400000001</v>
      </c>
      <c r="G133" s="127">
        <f t="shared" si="28"/>
        <v>156163.39000000001</v>
      </c>
      <c r="H133" s="51">
        <f>H$24</f>
        <v>459104.46</v>
      </c>
      <c r="I133" s="127">
        <f t="shared" si="13"/>
        <v>312326.78999999998</v>
      </c>
      <c r="J133" s="51">
        <f>J$24</f>
        <v>743607.46</v>
      </c>
      <c r="K133" s="127">
        <f t="shared" si="14"/>
        <v>468490.18</v>
      </c>
      <c r="L133" s="51">
        <f>L$24</f>
        <v>796106.23999999999</v>
      </c>
    </row>
    <row r="134" spans="1:13">
      <c r="A134" s="39"/>
      <c r="B134" s="39"/>
      <c r="C134" s="61"/>
      <c r="D134" s="40"/>
      <c r="E134" s="110"/>
      <c r="F134" s="40"/>
      <c r="G134" s="110"/>
      <c r="H134" s="40"/>
      <c r="I134" s="110"/>
      <c r="J134" s="40"/>
      <c r="K134" s="110"/>
      <c r="L134" s="40"/>
    </row>
    <row r="135" spans="1:13" s="65" customFormat="1">
      <c r="A135" s="62"/>
      <c r="B135" s="63" t="s">
        <v>9</v>
      </c>
      <c r="C135" s="64">
        <f t="shared" ref="C135:E135" si="30">C133-C132</f>
        <v>0</v>
      </c>
      <c r="D135" s="64">
        <f t="shared" si="30"/>
        <v>196054.05999999982</v>
      </c>
      <c r="E135" s="88">
        <f t="shared" si="30"/>
        <v>0</v>
      </c>
      <c r="F135" s="64">
        <v>154577.42999999993</v>
      </c>
      <c r="G135" s="88">
        <f>ROUND($E135/12,2)</f>
        <v>0</v>
      </c>
      <c r="H135" s="64">
        <f>H$133-H$132</f>
        <v>395532.87</v>
      </c>
      <c r="I135" s="88">
        <f t="shared" ref="I135" si="31">ROUND($E135/12*2,2)</f>
        <v>0</v>
      </c>
      <c r="J135" s="64">
        <f>J$133-J$132</f>
        <v>611344.11</v>
      </c>
      <c r="K135" s="88">
        <f t="shared" ref="K135" si="32">ROUND($E135/12*3,2)</f>
        <v>0</v>
      </c>
      <c r="L135" s="64">
        <f>L$133-L$132</f>
        <v>586909.15</v>
      </c>
      <c r="M135" s="72"/>
    </row>
    <row r="136" spans="1:13">
      <c r="C136" s="46"/>
      <c r="E136" s="89"/>
      <c r="F136" s="43"/>
      <c r="G136" s="89"/>
      <c r="H136" s="43"/>
      <c r="I136" s="89"/>
      <c r="J136" s="43"/>
      <c r="K136" s="89"/>
      <c r="L136" s="43"/>
    </row>
    <row r="137" spans="1:13" s="113" customFormat="1">
      <c r="C137" s="14"/>
      <c r="E137" s="91"/>
      <c r="G137" s="91"/>
      <c r="I137" s="91"/>
      <c r="K137" s="91"/>
      <c r="M137" s="112"/>
    </row>
    <row r="138" spans="1:13" s="113" customFormat="1">
      <c r="B138" s="117" t="s">
        <v>54</v>
      </c>
      <c r="C138" s="14"/>
      <c r="D138" s="117"/>
      <c r="E138" s="89"/>
      <c r="F138" s="115"/>
      <c r="G138" s="89"/>
      <c r="H138" s="115"/>
      <c r="I138" s="89"/>
      <c r="J138" s="115"/>
      <c r="K138" s="89"/>
      <c r="L138" s="115"/>
      <c r="M138" s="112"/>
    </row>
    <row r="139" spans="1:13" s="113" customFormat="1">
      <c r="B139" s="118" t="s">
        <v>55</v>
      </c>
      <c r="C139" s="14"/>
      <c r="D139" s="67">
        <v>504304.11</v>
      </c>
      <c r="E139" s="89"/>
      <c r="F139" s="67">
        <v>464158.75</v>
      </c>
      <c r="G139" s="128"/>
      <c r="H139" s="66">
        <f>HHJ_2018_2019!I270</f>
        <v>705094.19</v>
      </c>
      <c r="I139" s="89"/>
      <c r="J139" s="66">
        <v>640833.65</v>
      </c>
      <c r="K139" s="89"/>
      <c r="L139" s="66">
        <v>506983.44</v>
      </c>
      <c r="M139" s="112"/>
    </row>
    <row r="140" spans="1:13" s="113" customFormat="1">
      <c r="B140" s="118" t="s">
        <v>56</v>
      </c>
      <c r="C140" s="14"/>
      <c r="D140" s="67">
        <v>1749.95</v>
      </c>
      <c r="E140" s="89"/>
      <c r="F140" s="67">
        <v>418.68</v>
      </c>
      <c r="G140" s="128"/>
      <c r="H140" s="66">
        <f>HHJ_2018_2019!I271</f>
        <v>438.68</v>
      </c>
      <c r="I140" s="89"/>
      <c r="J140" s="66">
        <v>599.92999999999995</v>
      </c>
      <c r="K140" s="89"/>
      <c r="L140" s="66">
        <v>599.92999999999995</v>
      </c>
      <c r="M140" s="112"/>
    </row>
    <row r="141" spans="1:13" s="113" customFormat="1">
      <c r="B141" s="118" t="s">
        <v>57</v>
      </c>
      <c r="C141" s="14"/>
      <c r="D141" s="67">
        <v>0</v>
      </c>
      <c r="E141" s="89"/>
      <c r="F141" s="67">
        <v>0</v>
      </c>
      <c r="G141" s="128"/>
      <c r="H141" s="70">
        <v>0</v>
      </c>
      <c r="I141" s="130"/>
      <c r="J141" s="66">
        <v>0</v>
      </c>
      <c r="K141" s="89"/>
      <c r="L141" s="66">
        <v>950</v>
      </c>
      <c r="M141" s="112"/>
    </row>
    <row r="142" spans="1:13" s="113" customFormat="1">
      <c r="B142" s="119"/>
      <c r="C142" s="14"/>
      <c r="D142" s="115"/>
      <c r="E142" s="89"/>
      <c r="F142" s="67"/>
      <c r="G142" s="128"/>
      <c r="H142" s="70"/>
      <c r="I142" s="130"/>
      <c r="J142" s="66"/>
      <c r="K142" s="89"/>
      <c r="L142" s="66"/>
      <c r="M142" s="112"/>
    </row>
    <row r="143" spans="1:13" s="113" customFormat="1">
      <c r="B143" s="117" t="s">
        <v>58</v>
      </c>
      <c r="C143" s="14"/>
      <c r="D143" s="46">
        <f>SUM(D139:D141)</f>
        <v>506054.06</v>
      </c>
      <c r="E143" s="90">
        <f t="shared" ref="E143:L143" si="33">SUM(E139:E141)</f>
        <v>0</v>
      </c>
      <c r="F143" s="53">
        <f>SUM(F$139:F$142)</f>
        <v>464577.43</v>
      </c>
      <c r="G143" s="90"/>
      <c r="H143" s="53">
        <f t="shared" si="33"/>
        <v>705532.87</v>
      </c>
      <c r="I143" s="90"/>
      <c r="J143" s="53">
        <f t="shared" si="33"/>
        <v>641433.58000000007</v>
      </c>
      <c r="K143" s="90"/>
      <c r="L143" s="53">
        <f t="shared" si="33"/>
        <v>508533.37</v>
      </c>
      <c r="M143" s="112"/>
    </row>
    <row r="144" spans="1:13" s="113" customFormat="1">
      <c r="C144" s="14"/>
      <c r="E144" s="89"/>
      <c r="F144" s="67"/>
      <c r="G144" s="128"/>
      <c r="H144" s="66"/>
      <c r="I144" s="89"/>
      <c r="J144" s="66"/>
      <c r="K144" s="89"/>
      <c r="L144" s="66"/>
      <c r="M144" s="112"/>
    </row>
    <row r="145" spans="2:13" s="113" customFormat="1">
      <c r="B145" s="117" t="s">
        <v>59</v>
      </c>
      <c r="C145" s="14"/>
      <c r="D145" s="117"/>
      <c r="E145" s="91"/>
      <c r="F145" s="67"/>
      <c r="G145" s="128"/>
      <c r="H145" s="68"/>
      <c r="I145" s="91"/>
      <c r="J145" s="68"/>
      <c r="K145" s="91"/>
      <c r="L145" s="68"/>
      <c r="M145" s="112"/>
    </row>
    <row r="146" spans="2:13" s="113" customFormat="1">
      <c r="B146" s="118" t="s">
        <v>60</v>
      </c>
      <c r="C146" s="14"/>
      <c r="D146" s="46">
        <f>D135</f>
        <v>196054.05999999982</v>
      </c>
      <c r="E146" s="90">
        <f t="shared" ref="E146:L146" si="34">E135</f>
        <v>0</v>
      </c>
      <c r="F146" s="53">
        <f>F$135</f>
        <v>154577.42999999993</v>
      </c>
      <c r="G146" s="90"/>
      <c r="H146" s="53">
        <f t="shared" si="34"/>
        <v>395532.87</v>
      </c>
      <c r="I146" s="90"/>
      <c r="J146" s="53">
        <f t="shared" si="34"/>
        <v>611344.11</v>
      </c>
      <c r="K146" s="90"/>
      <c r="L146" s="53">
        <f t="shared" si="34"/>
        <v>586909.15</v>
      </c>
      <c r="M146" s="112"/>
    </row>
    <row r="147" spans="2:13" s="113" customFormat="1">
      <c r="B147" s="118" t="s">
        <v>61</v>
      </c>
      <c r="C147" s="46"/>
      <c r="D147" s="115">
        <v>115000</v>
      </c>
      <c r="E147" s="89">
        <v>115000</v>
      </c>
      <c r="F147" s="66">
        <v>115000</v>
      </c>
      <c r="G147" s="89"/>
      <c r="H147" s="66">
        <v>115000</v>
      </c>
      <c r="I147" s="89"/>
      <c r="J147" s="66">
        <v>115000</v>
      </c>
      <c r="K147" s="89"/>
      <c r="L147" s="66">
        <v>115000</v>
      </c>
      <c r="M147" s="112"/>
    </row>
    <row r="148" spans="2:13" s="113" customFormat="1">
      <c r="B148" s="118" t="s">
        <v>62</v>
      </c>
      <c r="C148" s="46"/>
      <c r="D148" s="115">
        <v>195000</v>
      </c>
      <c r="E148" s="89">
        <v>28740.71</v>
      </c>
      <c r="F148" s="66">
        <v>195000</v>
      </c>
      <c r="G148" s="89"/>
      <c r="H148" s="66">
        <v>195000</v>
      </c>
      <c r="I148" s="89"/>
      <c r="J148" s="66">
        <v>195000</v>
      </c>
      <c r="K148" s="89"/>
      <c r="L148" s="66">
        <v>195000</v>
      </c>
      <c r="M148" s="112"/>
    </row>
    <row r="149" spans="2:13" s="113" customFormat="1">
      <c r="B149" s="117" t="s">
        <v>63</v>
      </c>
      <c r="C149" s="46"/>
      <c r="D149" s="46">
        <f t="shared" ref="D149" si="35">SUM(D146:D148)</f>
        <v>506054.05999999982</v>
      </c>
      <c r="E149" s="90"/>
      <c r="F149" s="53">
        <f>SUM(F$146:F$148)</f>
        <v>464577.42999999993</v>
      </c>
      <c r="G149" s="90"/>
      <c r="H149" s="53">
        <f t="shared" ref="H149:L149" si="36">SUM(H146:H148)</f>
        <v>705532.87</v>
      </c>
      <c r="I149" s="90"/>
      <c r="J149" s="53">
        <f t="shared" si="36"/>
        <v>921344.11</v>
      </c>
      <c r="K149" s="90"/>
      <c r="L149" s="53">
        <f t="shared" si="36"/>
        <v>896909.15</v>
      </c>
      <c r="M149" s="112"/>
    </row>
    <row r="150" spans="2:13" s="113" customFormat="1">
      <c r="C150" s="14"/>
      <c r="D150" s="115"/>
      <c r="E150" s="89"/>
      <c r="F150" s="116"/>
      <c r="G150" s="128"/>
      <c r="H150" s="115"/>
      <c r="I150" s="89"/>
      <c r="J150" s="115"/>
      <c r="K150" s="89"/>
      <c r="L150" s="115"/>
      <c r="M150" s="112"/>
    </row>
    <row r="151" spans="2:13">
      <c r="B151" s="44"/>
      <c r="F151" s="55"/>
      <c r="G151" s="128"/>
      <c r="H151" s="69"/>
      <c r="I151" s="131"/>
    </row>
    <row r="152" spans="2:13" s="14" customFormat="1">
      <c r="B152" s="45"/>
      <c r="C152" s="46"/>
      <c r="D152" s="46"/>
      <c r="E152" s="90"/>
      <c r="F152" s="46"/>
      <c r="G152" s="90"/>
      <c r="H152" s="46"/>
      <c r="I152" s="90"/>
      <c r="J152" s="46"/>
      <c r="K152" s="90"/>
      <c r="L152" s="46"/>
      <c r="M152" s="73"/>
    </row>
    <row r="153" spans="2:13">
      <c r="B153" s="47"/>
      <c r="C153" s="46"/>
      <c r="D153" s="43"/>
      <c r="E153" s="89"/>
      <c r="F153" s="55"/>
      <c r="G153" s="128"/>
      <c r="H153" s="43"/>
      <c r="I153" s="89"/>
      <c r="J153" s="43"/>
      <c r="K153" s="89"/>
      <c r="L153" s="43"/>
    </row>
    <row r="154" spans="2:13" s="14" customFormat="1">
      <c r="B154" s="48"/>
      <c r="C154" s="46"/>
      <c r="D154" s="46"/>
      <c r="E154" s="90"/>
      <c r="F154" s="46"/>
      <c r="G154" s="90"/>
      <c r="H154" s="46"/>
      <c r="I154" s="90"/>
      <c r="J154" s="46"/>
      <c r="K154" s="90"/>
      <c r="L154" s="46"/>
      <c r="M154" s="73"/>
    </row>
    <row r="155" spans="2:13" s="14" customFormat="1">
      <c r="B155" s="47"/>
      <c r="C155" s="46"/>
      <c r="D155" s="43"/>
      <c r="E155" s="89"/>
      <c r="F155" s="55"/>
      <c r="G155" s="128"/>
      <c r="H155" s="43"/>
      <c r="I155" s="89"/>
      <c r="J155" s="43"/>
      <c r="K155" s="89"/>
      <c r="L155" s="43"/>
      <c r="M155" s="73"/>
    </row>
    <row r="156" spans="2:13" s="14" customFormat="1">
      <c r="B156" s="48"/>
      <c r="C156" s="46"/>
      <c r="D156" s="46"/>
      <c r="E156" s="90"/>
      <c r="F156" s="46"/>
      <c r="G156" s="90"/>
      <c r="H156" s="46"/>
      <c r="I156" s="90"/>
      <c r="J156" s="49"/>
      <c r="K156" s="132"/>
      <c r="L156" s="54"/>
      <c r="M156" s="73"/>
    </row>
    <row r="160" spans="2:13">
      <c r="B160" s="47"/>
    </row>
  </sheetData>
  <conditionalFormatting sqref="F6:F133 H6:H133 J6:J133 L6:L133">
    <cfRule type="expression" dxfId="0" priority="1">
      <formula>(F6&gt;E6)</formula>
    </cfRule>
  </conditionalFormatting>
  <pageMargins left="1.1023622047244095" right="0.31496062992125984" top="0.19685039370078741" bottom="0.19685039370078741" header="0.31496062992125984" footer="0.31496062992125984"/>
  <pageSetup paperSize="8" orientation="portrait" r:id="rId1"/>
  <ignoredErrors>
    <ignoredError sqref="L17 L34 L123 L127 H127 H123 H34 H17 J127 J123 J34 J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HHJ_2018_2019</vt:lpstr>
      <vt:lpstr>Deckungsfähigkeit</vt:lpstr>
      <vt:lpstr>alte_Titel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stefanie_office2007</cp:lastModifiedBy>
  <cp:lastPrinted>2019-05-02T06:44:46Z</cp:lastPrinted>
  <dcterms:created xsi:type="dcterms:W3CDTF">2015-11-02T07:33:58Z</dcterms:created>
  <dcterms:modified xsi:type="dcterms:W3CDTF">2019-07-02T05:57:37Z</dcterms:modified>
</cp:coreProperties>
</file>